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6CB485DC-8F13-4D4A-9DFD-7440BEE6BA31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6" i="6"/>
  <c r="D16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AU48" i="24" l="1"/>
  <c r="AU62" i="24" s="1"/>
  <c r="H46" i="31" s="1"/>
  <c r="G48" i="24"/>
  <c r="G62" i="24" s="1"/>
  <c r="G12" i="32" s="1"/>
  <c r="W48" i="24"/>
  <c r="W62" i="24" s="1"/>
  <c r="BK48" i="24"/>
  <c r="BK62" i="24" s="1"/>
  <c r="G268" i="32" s="1"/>
  <c r="H48" i="24"/>
  <c r="H62" i="24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J48" i="24"/>
  <c r="J62" i="24" s="1"/>
  <c r="H9" i="31" s="1"/>
  <c r="R48" i="24"/>
  <c r="R62" i="24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K48" i="24"/>
  <c r="K62" i="24" s="1"/>
  <c r="H10" i="31" s="1"/>
  <c r="S48" i="24"/>
  <c r="S62" i="24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BW48" i="24"/>
  <c r="BW62" i="24" s="1"/>
  <c r="H74" i="31" s="1"/>
  <c r="I48" i="24"/>
  <c r="I62" i="24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AR48" i="24"/>
  <c r="AR62" i="24" s="1"/>
  <c r="H43" i="31" s="1"/>
  <c r="AZ48" i="24"/>
  <c r="AZ62" i="24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M48" i="24"/>
  <c r="M62" i="24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7" i="31"/>
  <c r="H12" i="32"/>
  <c r="H39" i="31"/>
  <c r="H71" i="31"/>
  <c r="H65" i="31"/>
  <c r="C300" i="32"/>
  <c r="H18" i="31"/>
  <c r="E76" i="32"/>
  <c r="E32" i="6"/>
  <c r="E15" i="6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2" i="31"/>
  <c r="C12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44" i="32"/>
  <c r="G76" i="32"/>
  <c r="F300" i="32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D22" i="7"/>
  <c r="D258" i="24"/>
  <c r="H17" i="31"/>
  <c r="D76" i="32"/>
  <c r="H37" i="31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53" i="31"/>
  <c r="E236" i="32"/>
  <c r="H23" i="31"/>
  <c r="H62" i="31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15" i="6"/>
  <c r="D367" i="24"/>
  <c r="AC49" i="25"/>
  <c r="AC63" i="25" s="1"/>
  <c r="E234" i="25"/>
  <c r="CE70" i="25"/>
  <c r="D342" i="25"/>
  <c r="D351" i="25" s="1"/>
  <c r="BX52" i="24" l="1"/>
  <c r="BX67" i="24" s="1"/>
  <c r="X52" i="24"/>
  <c r="X67" i="24" s="1"/>
  <c r="L52" i="24"/>
  <c r="L67" i="24" s="1"/>
  <c r="AV52" i="24"/>
  <c r="AV67" i="24" s="1"/>
  <c r="H268" i="32"/>
  <c r="C44" i="32"/>
  <c r="I172" i="32"/>
  <c r="D204" i="32"/>
  <c r="D44" i="32"/>
  <c r="D332" i="32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N53" i="25"/>
  <c r="N68" i="25" s="1"/>
  <c r="N86" i="25" s="1"/>
  <c r="C680" i="25" s="1"/>
  <c r="F53" i="25"/>
  <c r="F68" i="25" s="1"/>
  <c r="F86" i="25" s="1"/>
  <c r="AU53" i="25"/>
  <c r="AU68" i="25" s="1"/>
  <c r="AU86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BC53" i="25"/>
  <c r="BC68" i="25" s="1"/>
  <c r="BC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AM53" i="25"/>
  <c r="AM68" i="25" s="1"/>
  <c r="AM86" i="25" s="1"/>
  <c r="C705" i="25" s="1"/>
  <c r="BW53" i="25"/>
  <c r="BW68" i="25" s="1"/>
  <c r="BW86" i="25" s="1"/>
  <c r="BO53" i="25"/>
  <c r="BO68" i="25" s="1"/>
  <c r="BO86" i="25" s="1"/>
  <c r="BG53" i="25"/>
  <c r="BG68" i="25" s="1"/>
  <c r="BG86" i="25" s="1"/>
  <c r="C619" i="25" s="1"/>
  <c r="AY53" i="25"/>
  <c r="AY68" i="25" s="1"/>
  <c r="AY86" i="25" s="1"/>
  <c r="AQ53" i="25"/>
  <c r="AQ68" i="25" s="1"/>
  <c r="AQ86" i="25" s="1"/>
  <c r="AI53" i="25"/>
  <c r="AI68" i="25" s="1"/>
  <c r="AI86" i="25" s="1"/>
  <c r="C701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AE53" i="25"/>
  <c r="AE68" i="25" s="1"/>
  <c r="AE86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BK53" i="25"/>
  <c r="BK68" i="25" s="1"/>
  <c r="BK86" i="25" s="1"/>
  <c r="W53" i="25"/>
  <c r="W68" i="25" s="1"/>
  <c r="W86" i="25" s="1"/>
  <c r="CC53" i="25"/>
  <c r="CC68" i="25" s="1"/>
  <c r="CC86" i="25" s="1"/>
  <c r="BU53" i="25"/>
  <c r="BU68" i="25" s="1"/>
  <c r="BU86" i="25" s="1"/>
  <c r="BM53" i="25"/>
  <c r="BM68" i="25" s="1"/>
  <c r="BM86" i="25" s="1"/>
  <c r="BE53" i="25"/>
  <c r="BE68" i="25" s="1"/>
  <c r="BE86" i="25" s="1"/>
  <c r="AW53" i="25"/>
  <c r="AW68" i="25" s="1"/>
  <c r="AW86" i="25" s="1"/>
  <c r="AO53" i="25"/>
  <c r="AO68" i="25" s="1"/>
  <c r="AO86" i="25" s="1"/>
  <c r="AG53" i="25"/>
  <c r="AG68" i="25" s="1"/>
  <c r="AG86" i="25" s="1"/>
  <c r="Y53" i="25"/>
  <c r="Y68" i="25" s="1"/>
  <c r="Y86" i="25" s="1"/>
  <c r="Q53" i="25"/>
  <c r="Q68" i="25" s="1"/>
  <c r="Q86" i="25" s="1"/>
  <c r="I53" i="25"/>
  <c r="I68" i="25" s="1"/>
  <c r="I86" i="25" s="1"/>
  <c r="CA53" i="25"/>
  <c r="CA68" i="25" s="1"/>
  <c r="CA86" i="25" s="1"/>
  <c r="O53" i="25"/>
  <c r="O68" i="25" s="1"/>
  <c r="O86" i="25" s="1"/>
  <c r="CB53" i="25"/>
  <c r="CB68" i="25" s="1"/>
  <c r="CB86" i="25" s="1"/>
  <c r="BT53" i="25"/>
  <c r="BT68" i="25" s="1"/>
  <c r="BT86" i="25" s="1"/>
  <c r="B84" i="15" s="1"/>
  <c r="BL53" i="25"/>
  <c r="BL68" i="25" s="1"/>
  <c r="BL86" i="25" s="1"/>
  <c r="BD53" i="25"/>
  <c r="BD68" i="25" s="1"/>
  <c r="BD86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H53" i="25"/>
  <c r="H68" i="25" s="1"/>
  <c r="H86" i="25" s="1"/>
  <c r="BS53" i="25"/>
  <c r="BS68" i="25" s="1"/>
  <c r="BS86" i="25" s="1"/>
  <c r="G53" i="25"/>
  <c r="G68" i="25" s="1"/>
  <c r="G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D350" i="24"/>
  <c r="M79" i="31"/>
  <c r="C369" i="32"/>
  <c r="CB85" i="24"/>
  <c r="M47" i="31"/>
  <c r="F209" i="32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C103" i="8" s="1"/>
  <c r="M75" i="31"/>
  <c r="F337" i="32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121" i="8"/>
  <c r="D384" i="24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M23" i="31"/>
  <c r="C113" i="32"/>
  <c r="CE49" i="25"/>
  <c r="C63" i="25"/>
  <c r="Y52" i="24"/>
  <c r="Y67" i="24" s="1"/>
  <c r="BN52" i="24"/>
  <c r="BN67" i="24" s="1"/>
  <c r="BX85" i="24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M11" i="31"/>
  <c r="E49" i="32"/>
  <c r="AQ52" i="24"/>
  <c r="AQ67" i="24" s="1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E85" i="24" l="1"/>
  <c r="S85" i="24"/>
  <c r="M61" i="31"/>
  <c r="E17" i="32"/>
  <c r="B89" i="15"/>
  <c r="C646" i="25"/>
  <c r="B54" i="15"/>
  <c r="F54" i="15" s="1"/>
  <c r="B21" i="15"/>
  <c r="H21" i="15" s="1"/>
  <c r="I21" i="15" s="1"/>
  <c r="C675" i="25"/>
  <c r="C627" i="25"/>
  <c r="B82" i="15"/>
  <c r="C685" i="25"/>
  <c r="B31" i="15"/>
  <c r="F31" i="15" s="1"/>
  <c r="B19" i="15"/>
  <c r="H19" i="15" s="1"/>
  <c r="I19" i="15" s="1"/>
  <c r="C673" i="25"/>
  <c r="C625" i="25"/>
  <c r="B68" i="15"/>
  <c r="C691" i="25"/>
  <c r="B37" i="15"/>
  <c r="C689" i="25"/>
  <c r="B35" i="15"/>
  <c r="C630" i="25"/>
  <c r="B70" i="15"/>
  <c r="C693" i="25"/>
  <c r="B39" i="15"/>
  <c r="F39" i="15" s="1"/>
  <c r="B16" i="15"/>
  <c r="C670" i="25"/>
  <c r="C622" i="25"/>
  <c r="B80" i="15"/>
  <c r="F80" i="15" s="1"/>
  <c r="C711" i="25"/>
  <c r="B57" i="15"/>
  <c r="H57" i="15" s="1"/>
  <c r="I57" i="15" s="1"/>
  <c r="C688" i="25"/>
  <c r="B34" i="15"/>
  <c r="F34" i="15" s="1"/>
  <c r="C644" i="25"/>
  <c r="B87" i="15"/>
  <c r="H87" i="15" s="1"/>
  <c r="I87" i="15" s="1"/>
  <c r="C683" i="25"/>
  <c r="B29" i="15"/>
  <c r="F29" i="15" s="1"/>
  <c r="C637" i="25"/>
  <c r="B72" i="15"/>
  <c r="H72" i="15" s="1"/>
  <c r="I72" i="15" s="1"/>
  <c r="C638" i="25"/>
  <c r="B76" i="15"/>
  <c r="F76" i="15" s="1"/>
  <c r="C699" i="25"/>
  <c r="B45" i="15"/>
  <c r="F45" i="15" s="1"/>
  <c r="B75" i="15"/>
  <c r="F75" i="15" s="1"/>
  <c r="C636" i="25"/>
  <c r="B78" i="15"/>
  <c r="F78" i="15" s="1"/>
  <c r="C620" i="25"/>
  <c r="B24" i="15"/>
  <c r="H24" i="15" s="1"/>
  <c r="I24" i="15" s="1"/>
  <c r="C678" i="25"/>
  <c r="B88" i="15"/>
  <c r="F88" i="15" s="1"/>
  <c r="C645" i="25"/>
  <c r="C631" i="25"/>
  <c r="B65" i="15"/>
  <c r="B42" i="15"/>
  <c r="F42" i="15" s="1"/>
  <c r="C696" i="25"/>
  <c r="B85" i="15"/>
  <c r="F85" i="15" s="1"/>
  <c r="C642" i="25"/>
  <c r="B18" i="15"/>
  <c r="F18" i="15" s="1"/>
  <c r="C672" i="25"/>
  <c r="C621" i="25"/>
  <c r="B93" i="15"/>
  <c r="F93" i="15" s="1"/>
  <c r="C674" i="25"/>
  <c r="B20" i="15"/>
  <c r="H20" i="15" s="1"/>
  <c r="I20" i="15" s="1"/>
  <c r="B53" i="15"/>
  <c r="F53" i="15" s="1"/>
  <c r="C707" i="25"/>
  <c r="C676" i="25"/>
  <c r="B22" i="15"/>
  <c r="F22" i="15" s="1"/>
  <c r="B86" i="15"/>
  <c r="F86" i="15" s="1"/>
  <c r="C643" i="25"/>
  <c r="B55" i="15"/>
  <c r="F55" i="15" s="1"/>
  <c r="C709" i="25"/>
  <c r="B32" i="15"/>
  <c r="F32" i="15" s="1"/>
  <c r="C686" i="25"/>
  <c r="C634" i="25"/>
  <c r="B67" i="15"/>
  <c r="C635" i="25"/>
  <c r="B73" i="15"/>
  <c r="F73" i="15" s="1"/>
  <c r="C704" i="25"/>
  <c r="B50" i="15"/>
  <c r="F50" i="15" s="1"/>
  <c r="C629" i="25"/>
  <c r="B64" i="15"/>
  <c r="C647" i="25"/>
  <c r="B90" i="15"/>
  <c r="F90" i="15" s="1"/>
  <c r="C682" i="25"/>
  <c r="B28" i="15"/>
  <c r="F28" i="15" s="1"/>
  <c r="C623" i="25"/>
  <c r="B92" i="15"/>
  <c r="C632" i="25"/>
  <c r="B61" i="15"/>
  <c r="B30" i="15"/>
  <c r="F30" i="15" s="1"/>
  <c r="C684" i="25"/>
  <c r="C626" i="25"/>
  <c r="B63" i="15"/>
  <c r="F63" i="15" s="1"/>
  <c r="C694" i="25"/>
  <c r="B40" i="15"/>
  <c r="F40" i="15" s="1"/>
  <c r="B17" i="15"/>
  <c r="F17" i="15" s="1"/>
  <c r="C671" i="25"/>
  <c r="C624" i="25"/>
  <c r="B81" i="15"/>
  <c r="H81" i="15" s="1"/>
  <c r="I81" i="15" s="1"/>
  <c r="B58" i="15"/>
  <c r="H58" i="15" s="1"/>
  <c r="I58" i="15" s="1"/>
  <c r="C712" i="25"/>
  <c r="C695" i="25"/>
  <c r="B41" i="15"/>
  <c r="F41" i="15" s="1"/>
  <c r="B62" i="15"/>
  <c r="C617" i="25"/>
  <c r="C640" i="25"/>
  <c r="B83" i="15"/>
  <c r="H83" i="15" s="1"/>
  <c r="I83" i="15" s="1"/>
  <c r="B36" i="15"/>
  <c r="F36" i="15" s="1"/>
  <c r="C690" i="25"/>
  <c r="B27" i="15"/>
  <c r="C681" i="25"/>
  <c r="C615" i="25"/>
  <c r="D616" i="25" s="1"/>
  <c r="B69" i="15"/>
  <c r="C692" i="25"/>
  <c r="B38" i="15"/>
  <c r="F38" i="15" s="1"/>
  <c r="B43" i="15"/>
  <c r="F43" i="15" s="1"/>
  <c r="C697" i="25"/>
  <c r="C702" i="25"/>
  <c r="B48" i="15"/>
  <c r="C679" i="25"/>
  <c r="B25" i="15"/>
  <c r="H25" i="15" s="1"/>
  <c r="I25" i="15" s="1"/>
  <c r="C633" i="25"/>
  <c r="B66" i="15"/>
  <c r="B52" i="15"/>
  <c r="F52" i="15" s="1"/>
  <c r="C706" i="25"/>
  <c r="C677" i="25"/>
  <c r="B23" i="15"/>
  <c r="H23" i="15" s="1"/>
  <c r="I23" i="15" s="1"/>
  <c r="C714" i="25"/>
  <c r="B60" i="15"/>
  <c r="B49" i="15"/>
  <c r="F49" i="15" s="1"/>
  <c r="C703" i="25"/>
  <c r="C698" i="25"/>
  <c r="B44" i="15"/>
  <c r="F44" i="15" s="1"/>
  <c r="B91" i="15"/>
  <c r="F91" i="15" s="1"/>
  <c r="H91" i="15" s="1"/>
  <c r="I91" i="15" s="1"/>
  <c r="C648" i="25"/>
  <c r="C639" i="25"/>
  <c r="B77" i="15"/>
  <c r="H77" i="15" s="1"/>
  <c r="I77" i="15" s="1"/>
  <c r="C700" i="25"/>
  <c r="B46" i="15"/>
  <c r="F46" i="15" s="1"/>
  <c r="B79" i="15"/>
  <c r="H79" i="15" s="1"/>
  <c r="I79" i="15" s="1"/>
  <c r="C628" i="25"/>
  <c r="C710" i="25"/>
  <c r="B56" i="15"/>
  <c r="F56" i="15" s="1"/>
  <c r="C687" i="25"/>
  <c r="B33" i="15"/>
  <c r="C713" i="25"/>
  <c r="B59" i="15"/>
  <c r="F59" i="15" s="1"/>
  <c r="C618" i="25"/>
  <c r="B74" i="15"/>
  <c r="H74" i="15" s="1"/>
  <c r="I74" i="15" s="1"/>
  <c r="C68" i="25"/>
  <c r="CE68" i="25" s="1"/>
  <c r="CE53" i="25"/>
  <c r="B26" i="15"/>
  <c r="H26" i="15" s="1"/>
  <c r="I26" i="15" s="1"/>
  <c r="B47" i="15"/>
  <c r="B71" i="15"/>
  <c r="F71" i="15" s="1"/>
  <c r="B51" i="15"/>
  <c r="H51" i="15" s="1"/>
  <c r="I51" i="15" s="1"/>
  <c r="C641" i="25"/>
  <c r="M63" i="31"/>
  <c r="BL85" i="24"/>
  <c r="C637" i="24" s="1"/>
  <c r="M22" i="31"/>
  <c r="AD85" i="24"/>
  <c r="C695" i="24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H80" i="15"/>
  <c r="I80" i="15" s="1"/>
  <c r="M6" i="31"/>
  <c r="G17" i="32"/>
  <c r="G85" i="24"/>
  <c r="M54" i="31"/>
  <c r="F241" i="32"/>
  <c r="BC85" i="24"/>
  <c r="M80" i="31"/>
  <c r="D369" i="32"/>
  <c r="CC85" i="24"/>
  <c r="E53" i="32"/>
  <c r="C24" i="15"/>
  <c r="G24" i="15" s="1"/>
  <c r="C677" i="24"/>
  <c r="M21" i="31"/>
  <c r="H81" i="32"/>
  <c r="V85" i="24"/>
  <c r="F33" i="15"/>
  <c r="M28" i="31"/>
  <c r="H113" i="32"/>
  <c r="AC85" i="24"/>
  <c r="M69" i="31"/>
  <c r="G305" i="32"/>
  <c r="BR85" i="24"/>
  <c r="M35" i="31"/>
  <c r="H145" i="32"/>
  <c r="AJ85" i="24"/>
  <c r="M16" i="31"/>
  <c r="C81" i="32"/>
  <c r="Q85" i="24"/>
  <c r="H16" i="15"/>
  <c r="I16" i="15" s="1"/>
  <c r="F16" i="15"/>
  <c r="F81" i="15"/>
  <c r="M59" i="31"/>
  <c r="D273" i="32"/>
  <c r="BH85" i="24"/>
  <c r="M60" i="31"/>
  <c r="E273" i="32"/>
  <c r="BI85" i="24"/>
  <c r="M32" i="31"/>
  <c r="E145" i="32"/>
  <c r="AG85" i="24"/>
  <c r="M68" i="31"/>
  <c r="F305" i="32"/>
  <c r="BQ85" i="24"/>
  <c r="F87" i="15"/>
  <c r="M76" i="31"/>
  <c r="G337" i="32"/>
  <c r="BY85" i="24"/>
  <c r="M31" i="31"/>
  <c r="D145" i="32"/>
  <c r="AF85" i="24"/>
  <c r="M45" i="31"/>
  <c r="D209" i="32"/>
  <c r="AT85" i="24"/>
  <c r="H84" i="15"/>
  <c r="I84" i="15" s="1"/>
  <c r="F84" i="15"/>
  <c r="M19" i="31"/>
  <c r="F81" i="32"/>
  <c r="T85" i="24"/>
  <c r="M17" i="31"/>
  <c r="D81" i="32"/>
  <c r="R85" i="24"/>
  <c r="M5" i="31"/>
  <c r="F17" i="32"/>
  <c r="F85" i="24"/>
  <c r="F47" i="15"/>
  <c r="H47" i="15"/>
  <c r="I47" i="15" s="1"/>
  <c r="F77" i="15"/>
  <c r="M12" i="31"/>
  <c r="F49" i="32"/>
  <c r="M85" i="24"/>
  <c r="C138" i="8"/>
  <c r="D417" i="24"/>
  <c r="M38" i="31"/>
  <c r="D177" i="32"/>
  <c r="AM85" i="24"/>
  <c r="M43" i="31"/>
  <c r="I177" i="32"/>
  <c r="AR85" i="24"/>
  <c r="F65" i="15"/>
  <c r="M65" i="31"/>
  <c r="C305" i="32"/>
  <c r="BN85" i="24"/>
  <c r="M30" i="31"/>
  <c r="C145" i="32"/>
  <c r="AE85" i="24"/>
  <c r="M3" i="31"/>
  <c r="D17" i="32"/>
  <c r="D85" i="24"/>
  <c r="M66" i="31"/>
  <c r="D305" i="32"/>
  <c r="BO85" i="24"/>
  <c r="M53" i="31"/>
  <c r="E241" i="32"/>
  <c r="BB85" i="24"/>
  <c r="F37" i="15"/>
  <c r="C67" i="24"/>
  <c r="CE52" i="24"/>
  <c r="E85" i="32"/>
  <c r="C31" i="15"/>
  <c r="G31" i="15" s="1"/>
  <c r="C684" i="24"/>
  <c r="F70" i="15"/>
  <c r="M62" i="31"/>
  <c r="G273" i="32"/>
  <c r="BK85" i="24"/>
  <c r="F20" i="15"/>
  <c r="M50" i="31"/>
  <c r="I209" i="32"/>
  <c r="AY85" i="24"/>
  <c r="F82" i="15"/>
  <c r="H94" i="15"/>
  <c r="I94" i="15" s="1"/>
  <c r="G94" i="15"/>
  <c r="F2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M24" i="31"/>
  <c r="D113" i="32"/>
  <c r="Y85" i="24"/>
  <c r="M40" i="31"/>
  <c r="F177" i="32"/>
  <c r="AO85" i="24"/>
  <c r="M39" i="31"/>
  <c r="E177" i="32"/>
  <c r="AN85" i="24"/>
  <c r="M26" i="31"/>
  <c r="F113" i="32"/>
  <c r="AA85" i="24"/>
  <c r="M25" i="31"/>
  <c r="E113" i="32"/>
  <c r="Z85" i="24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F89" i="15"/>
  <c r="M51" i="31"/>
  <c r="C241" i="32"/>
  <c r="AZ85" i="24"/>
  <c r="F57" i="15"/>
  <c r="M58" i="31"/>
  <c r="C273" i="32"/>
  <c r="BG85" i="24"/>
  <c r="E21" i="32"/>
  <c r="C17" i="15"/>
  <c r="G17" i="15" s="1"/>
  <c r="C670" i="24"/>
  <c r="M42" i="31"/>
  <c r="H177" i="32"/>
  <c r="AQ85" i="24"/>
  <c r="M48" i="31"/>
  <c r="G209" i="32"/>
  <c r="AW85" i="24"/>
  <c r="M7" i="31"/>
  <c r="H17" i="32"/>
  <c r="H85" i="24"/>
  <c r="C42" i="15"/>
  <c r="G42" i="15" s="1"/>
  <c r="D53" i="32"/>
  <c r="C23" i="15"/>
  <c r="G23" i="15" s="1"/>
  <c r="C676" i="24"/>
  <c r="M13" i="31"/>
  <c r="G49" i="32"/>
  <c r="N85" i="24"/>
  <c r="F341" i="32"/>
  <c r="C88" i="15"/>
  <c r="G88" i="15" s="1"/>
  <c r="C644" i="24"/>
  <c r="C86" i="25"/>
  <c r="CE63" i="25"/>
  <c r="M9" i="31"/>
  <c r="C49" i="32"/>
  <c r="J85" i="24"/>
  <c r="M36" i="31"/>
  <c r="I145" i="32"/>
  <c r="AK85" i="24"/>
  <c r="F35" i="15"/>
  <c r="M34" i="31"/>
  <c r="G145" i="32"/>
  <c r="AI85" i="24"/>
  <c r="M44" i="31"/>
  <c r="C209" i="32"/>
  <c r="AS85" i="24"/>
  <c r="M8" i="31"/>
  <c r="I17" i="32"/>
  <c r="I85" i="24"/>
  <c r="C92" i="15"/>
  <c r="G92" i="15" s="1"/>
  <c r="C373" i="32"/>
  <c r="C622" i="24"/>
  <c r="H277" i="32" l="1"/>
  <c r="I117" i="32"/>
  <c r="H36" i="15"/>
  <c r="I36" i="15" s="1"/>
  <c r="C74" i="15"/>
  <c r="G74" i="15" s="1"/>
  <c r="H54" i="15"/>
  <c r="I54" i="15" s="1"/>
  <c r="H27" i="15"/>
  <c r="I27" i="15" s="1"/>
  <c r="F25" i="15"/>
  <c r="F51" i="15"/>
  <c r="F79" i="15"/>
  <c r="F58" i="15"/>
  <c r="H52" i="15"/>
  <c r="I52" i="15" s="1"/>
  <c r="H44" i="15"/>
  <c r="I44" i="15" s="1"/>
  <c r="F19" i="15"/>
  <c r="F27" i="15"/>
  <c r="F83" i="15"/>
  <c r="H55" i="15"/>
  <c r="I55" i="15" s="1"/>
  <c r="F74" i="15"/>
  <c r="C649" i="25"/>
  <c r="M717" i="25" s="1"/>
  <c r="F24" i="15"/>
  <c r="H59" i="15"/>
  <c r="I59" i="15" s="1"/>
  <c r="H85" i="15"/>
  <c r="I85" i="15" s="1"/>
  <c r="F26" i="15"/>
  <c r="H46" i="15"/>
  <c r="I46" i="15" s="1"/>
  <c r="F23" i="15"/>
  <c r="F72" i="15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76" i="15"/>
  <c r="I76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H50" i="15" l="1"/>
  <c r="I50" i="15" s="1"/>
  <c r="H40" i="15"/>
  <c r="I40" i="15" s="1"/>
  <c r="G30" i="15"/>
  <c r="H30" i="15" s="1"/>
  <c r="I30" i="15" s="1"/>
  <c r="G22" i="15"/>
  <c r="H22" i="15" s="1"/>
  <c r="I22" i="15" s="1"/>
  <c r="G18" i="15"/>
  <c r="H18" i="15" s="1"/>
  <c r="I18" i="15" s="1"/>
  <c r="G71" i="15"/>
  <c r="H71" i="15"/>
  <c r="I71" i="15" s="1"/>
  <c r="H69" i="15"/>
  <c r="I69" i="15" s="1"/>
  <c r="H53" i="15"/>
  <c r="I53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 s="1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K696" i="25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K700" i="25"/>
  <c r="M700" i="25" s="1"/>
  <c r="K692" i="25"/>
  <c r="M692" i="25" s="1"/>
  <c r="K684" i="25"/>
  <c r="M684" i="25" s="1"/>
  <c r="K714" i="25"/>
  <c r="K689" i="25"/>
  <c r="K687" i="25"/>
  <c r="M687" i="25" s="1"/>
  <c r="K678" i="25"/>
  <c r="K670" i="25"/>
  <c r="M670" i="25" s="1"/>
  <c r="K706" i="25"/>
  <c r="M706" i="25" s="1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M674" i="25" s="1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696" i="25" l="1"/>
  <c r="M697" i="25"/>
  <c r="M704" i="25"/>
  <c r="M694" i="25"/>
  <c r="M714" i="25"/>
  <c r="M689" i="25"/>
  <c r="M708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672" i="24"/>
  <c r="G23" i="32" s="1"/>
  <c r="M711" i="24"/>
  <c r="D215" i="32" s="1"/>
  <c r="M716" i="25" l="1"/>
  <c r="K715" i="24"/>
  <c r="C23" i="32"/>
  <c r="M715" i="24"/>
</calcChain>
</file>

<file path=xl/sharedStrings.xml><?xml version="1.0" encoding="utf-8"?>
<sst xmlns="http://schemas.openxmlformats.org/spreadsheetml/2006/main" count="5778" uniqueCount="1378">
  <si>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</si>
  <si>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</si>
  <si>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</si>
  <si>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</si>
  <si>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</si>
  <si>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</si>
  <si>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</si>
  <si>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</si>
  <si>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</si>
  <si>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</si>
  <si>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</si>
  <si>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</si>
  <si>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</si>
  <si>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</si>
  <si>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</si>
  <si>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</si>
  <si>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</si>
  <si>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</si>
  <si>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</si>
  <si>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</si>
  <si>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</si>
  <si>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</si>
  <si>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</si>
  <si>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</si>
  <si>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</si>
  <si>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</si>
  <si>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</si>
  <si>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</si>
  <si>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</si>
  <si>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</si>
  <si>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</si>
  <si>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</si>
  <si>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</si>
  <si>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</si>
  <si>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</si>
  <si>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</si>
  <si>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</si>
  <si>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</si>
  <si>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</si>
  <si>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</si>
  <si>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</si>
  <si>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</si>
  <si>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</si>
  <si>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</si>
  <si>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</si>
  <si>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</si>
  <si>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</si>
  <si>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</si>
  <si>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</si>
  <si>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</si>
  <si>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</si>
  <si>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</si>
  <si>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</si>
  <si>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</si>
  <si>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</si>
  <si>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</si>
  <si>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</si>
  <si>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</si>
  <si>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</si>
  <si>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</si>
  <si>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</si>
  <si>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</si>
  <si>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</si>
  <si>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</si>
  <si>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</si>
  <si>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</si>
  <si>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</si>
  <si>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</si>
  <si>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</si>
  <si>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</si>
  <si>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</si>
  <si>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</si>
  <si>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</si>
  <si>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</si>
  <si>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</si>
  <si>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</si>
  <si>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</si>
  <si>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</si>
  <si>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</si>
  <si>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</si>
  <si>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</si>
  <si>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</si>
  <si>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</si>
  <si>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</si>
  <si>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</si>
  <si>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</si>
  <si>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</si>
  <si>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</si>
  <si>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</si>
  <si>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</si>
  <si>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</si>
  <si>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</si>
  <si>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</si>
  <si>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</si>
  <si>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</si>
  <si>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</si>
  <si>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</si>
  <si>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</si>
  <si>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</si>
  <si>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</si>
  <si>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</si>
  <si>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</si>
  <si>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</si>
  <si>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</si>
  <si>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</si>
  <si>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</si>
  <si>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</si>
  <si>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</si>
  <si>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</si>
  <si>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</si>
  <si>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</si>
  <si>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</si>
  <si>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</si>
  <si>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</si>
  <si>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</si>
  <si>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</si>
  <si>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</si>
  <si>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</si>
  <si>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</si>
  <si>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</si>
  <si>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</si>
  <si>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</si>
  <si>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</si>
  <si>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</si>
  <si>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</si>
  <si>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</si>
  <si>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</si>
  <si>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</si>
  <si>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</si>
  <si>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</si>
  <si>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</si>
  <si>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</si>
  <si>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</si>
  <si>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</si>
  <si>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</si>
  <si>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</si>
  <si>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</si>
  <si>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</si>
  <si>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</si>
  <si>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</si>
  <si>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</si>
  <si>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</si>
  <si>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</si>
  <si>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</si>
  <si>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</si>
  <si>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</si>
  <si>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</si>
  <si>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</si>
  <si>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</si>
  <si>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</si>
  <si>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</si>
  <si>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</si>
  <si>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</si>
  <si>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</si>
  <si>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</si>
  <si>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</si>
  <si>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</si>
  <si>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</si>
  <si>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</si>
  <si>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</si>
  <si>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</si>
  <si>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</si>
  <si>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</si>
  <si>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</si>
  <si>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</si>
  <si>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</si>
  <si>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</si>
  <si>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</si>
  <si>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</si>
  <si>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</si>
  <si>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</si>
  <si>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</si>
  <si>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</si>
  <si>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</si>
  <si>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</si>
  <si>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</si>
  <si>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</si>
  <si>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</si>
  <si>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</si>
  <si>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</si>
  <si>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</si>
  <si>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</si>
  <si>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</si>
  <si>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</si>
  <si>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</si>
  <si>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</si>
  <si>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</si>
  <si>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</si>
  <si>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</si>
  <si>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</si>
  <si>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</si>
  <si>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</si>
  <si>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</si>
  <si>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</si>
  <si>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</si>
  <si>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</si>
  <si>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</si>
  <si>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</si>
  <si>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</si>
  <si>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</si>
  <si>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</si>
  <si>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</si>
  <si>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</si>
  <si>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</si>
  <si>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</si>
  <si>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</si>
  <si>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</si>
  <si>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</si>
  <si>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</si>
  <si>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</si>
  <si>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</si>
  <si>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</si>
  <si>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</si>
  <si>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</si>
  <si>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</si>
  <si>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</si>
  <si>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</si>
  <si>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</si>
  <si>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</si>
  <si>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</si>
  <si>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</si>
  <si>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</si>
  <si>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</si>
  <si>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</si>
  <si>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</si>
  <si>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</si>
  <si>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</si>
  <si>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</si>
  <si>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</si>
  <si>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</si>
  <si>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</si>
  <si>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</si>
  <si>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</si>
  <si>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</si>
  <si>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</si>
  <si>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</si>
  <si>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</si>
  <si>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</si>
  <si>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</si>
  <si>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</si>
  <si>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</si>
  <si>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</si>
  <si>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</si>
  <si>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</si>
  <si>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</si>
  <si>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</si>
  <si>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</si>
  <si>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</si>
  <si>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</si>
  <si>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</si>
  <si>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</si>
  <si>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</si>
  <si>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</si>
  <si>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</si>
  <si>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</si>
  <si>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</si>
  <si>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</si>
  <si>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</si>
  <si>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</si>
  <si>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</si>
  <si>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</si>
  <si>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</si>
  <si>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</si>
  <si>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</si>
  <si>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</si>
  <si>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</si>
  <si>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</si>
  <si>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</si>
  <si>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</si>
  <si>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</si>
  <si>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</si>
  <si>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</si>
  <si>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</si>
  <si>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</si>
  <si>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</si>
  <si>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</si>
  <si>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</si>
  <si>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</si>
  <si>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</si>
  <si>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</si>
  <si>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</si>
  <si>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</si>
  <si>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</si>
  <si>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</si>
  <si>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</si>
  <si>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</si>
  <si>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</si>
  <si>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</si>
  <si>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</si>
  <si>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</si>
  <si>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</si>
  <si>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</si>
  <si>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</si>
  <si>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</si>
  <si>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</si>
  <si>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</si>
  <si>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</si>
  <si>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</si>
  <si>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</si>
  <si>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</si>
  <si>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</si>
  <si>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</si>
  <si>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</si>
  <si>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</si>
  <si>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</si>
  <si>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</si>
  <si>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</si>
  <si>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</si>
  <si>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</si>
  <si>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</si>
  <si>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</si>
  <si>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</si>
  <si>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</si>
  <si>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</si>
  <si>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</si>
  <si>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</si>
  <si>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</si>
  <si>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</si>
  <si>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</si>
  <si>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</si>
  <si>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</si>
  <si>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</si>
  <si>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</si>
  <si>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</si>
  <si>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</si>
  <si>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</si>
  <si>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</si>
  <si>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</si>
  <si>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</si>
  <si>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</si>
  <si>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</si>
  <si>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</si>
  <si>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</si>
  <si>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</si>
  <si>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</si>
  <si>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</si>
  <si>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</si>
  <si>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</si>
  <si>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</si>
  <si>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</si>
  <si>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</si>
  <si>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</si>
  <si>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</si>
  <si>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</si>
  <si>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</si>
  <si>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</si>
  <si>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</si>
  <si>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</si>
  <si>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</si>
  <si>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</si>
  <si>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</si>
  <si>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</si>
  <si>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</si>
  <si>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</si>
  <si>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</si>
  <si>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</si>
  <si>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</si>
  <si>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</si>
  <si>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</si>
  <si>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</si>
  <si>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</si>
  <si>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</si>
  <si>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</si>
  <si>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</si>
  <si>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</si>
  <si>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</si>
  <si>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</si>
  <si>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</si>
  <si>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</si>
  <si>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</si>
  <si>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</si>
  <si>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</si>
  <si>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</si>
  <si>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</si>
  <si>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</si>
  <si>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</si>
  <si>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</si>
  <si>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</si>
  <si>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</si>
  <si>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</si>
  <si>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</si>
  <si>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</si>
  <si>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</si>
  <si>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</si>
  <si>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</si>
  <si>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</si>
  <si>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</si>
  <si>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</si>
  <si>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</si>
  <si>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</si>
  <si>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</si>
  <si>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</si>
  <si>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</si>
  <si>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</si>
  <si>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</si>
  <si>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</si>
  <si>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</si>
  <si>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</si>
  <si>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</si>
  <si>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</si>
  <si>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</si>
  <si>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</si>
  <si>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</si>
  <si>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</si>
  <si>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</si>
  <si>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</si>
  <si>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</si>
  <si>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</si>
  <si>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</si>
  <si>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</si>
  <si>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</si>
  <si>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</si>
  <si>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</si>
  <si>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</si>
  <si>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</si>
  <si>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</si>
  <si>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</si>
  <si>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</si>
  <si>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</si>
  <si>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</si>
  <si>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</si>
  <si>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</si>
  <si>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</si>
  <si>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</si>
  <si>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</si>
  <si>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</si>
  <si>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</si>
  <si>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</si>
  <si>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</si>
  <si>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</si>
  <si>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</si>
  <si>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</si>
  <si>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</si>
  <si>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</si>
  <si>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</si>
  <si>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</si>
  <si>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</si>
  <si>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</si>
  <si>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</si>
  <si>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</si>
  <si>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</si>
  <si>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</si>
  <si>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</si>
  <si>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</si>
  <si>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</si>
  <si>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</si>
  <si>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</si>
  <si>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</si>
  <si>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</si>
  <si>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</si>
  <si>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</si>
  <si>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</si>
  <si>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</si>
  <si>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</si>
  <si>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</si>
  <si>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</si>
  <si>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</si>
  <si>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</si>
  <si>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</si>
  <si>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</si>
  <si>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</si>
  <si>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</si>
  <si>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</si>
  <si>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</si>
  <si>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</si>
  <si>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</si>
  <si>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</si>
  <si>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</si>
  <si>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</si>
  <si>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</si>
  <si>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</si>
  <si>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</si>
  <si>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</si>
  <si>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</si>
  <si>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</si>
  <si>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</si>
  <si>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</si>
  <si>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</si>
  <si>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</si>
  <si>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</si>
  <si>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</si>
  <si>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</si>
  <si>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</si>
  <si>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</si>
  <si>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</si>
  <si>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</si>
  <si>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</si>
  <si>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</si>
  <si>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</si>
  <si>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</si>
  <si>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</si>
  <si>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</si>
  <si>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</si>
  <si>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</si>
  <si>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</si>
  <si>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</si>
  <si>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</si>
  <si>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</si>
  <si>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</si>
  <si>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</si>
  <si>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</si>
  <si>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</si>
  <si>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</si>
  <si>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</si>
  <si>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</si>
  <si>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</si>
  <si>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</si>
  <si>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</si>
  <si>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</si>
  <si>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</si>
  <si>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</si>
  <si>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</si>
  <si>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</si>
  <si>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</si>
  <si>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</si>
  <si>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</si>
  <si>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</si>
  <si>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</si>
  <si>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</si>
  <si>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</si>
  <si>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</si>
  <si>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</si>
  <si>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</si>
  <si>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</si>
  <si>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</si>
  <si>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</si>
  <si>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</si>
  <si>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</si>
  <si>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</si>
  <si>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</si>
  <si>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</si>
  <si>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</si>
  <si>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</si>
  <si>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</si>
  <si>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</si>
  <si>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</si>
  <si>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</si>
  <si>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</si>
  <si>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</si>
  <si>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</si>
  <si>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</si>
  <si>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</si>
  <si>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</si>
  <si>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</si>
  <si>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</si>
  <si>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</si>
  <si>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</si>
  <si>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</si>
  <si>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</si>
  <si>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</si>
  <si>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</si>
  <si>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</si>
  <si>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</si>
  <si>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</si>
  <si>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</si>
  <si>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</si>
  <si>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</si>
  <si>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</si>
  <si>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</si>
  <si>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</si>
  <si>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</si>
  <si>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</si>
  <si>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</si>
  <si>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</si>
  <si>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</si>
  <si>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</si>
  <si>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</si>
  <si>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</si>
  <si>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</si>
  <si>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</si>
  <si>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</si>
  <si>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</si>
  <si>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</si>
  <si>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</si>
  <si>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</si>
  <si>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</si>
  <si>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</si>
  <si>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</si>
  <si>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</si>
  <si>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</si>
  <si>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</si>
  <si>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</si>
  <si>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</si>
  <si>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</si>
  <si>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</si>
  <si>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</si>
  <si>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</si>
  <si>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</si>
  <si>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</si>
  <si>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</si>
  <si>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</si>
  <si>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</si>
  <si>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</si>
  <si>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</si>
  <si>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</si>
  <si>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</si>
  <si>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</si>
  <si>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</si>
  <si>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</si>
  <si>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</si>
  <si>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</si>
  <si>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</si>
  <si>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</si>
  <si>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</si>
  <si>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</si>
  <si>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</si>
  <si>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</si>
  <si>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</si>
  <si>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</si>
  <si>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</si>
  <si>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</si>
  <si>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</si>
  <si>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</si>
  <si>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</si>
  <si>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</si>
  <si>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</si>
  <si>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</si>
  <si>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</si>
  <si>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</si>
  <si>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</si>
  <si>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</si>
  <si>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</si>
  <si>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</si>
  <si>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</si>
  <si>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</si>
  <si>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</si>
  <si>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</si>
  <si>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</si>
  <si>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</si>
  <si>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</si>
  <si>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</si>
  <si>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</si>
  <si>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</si>
  <si>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</si>
  <si>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</si>
  <si>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</si>
  <si>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</si>
  <si>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</si>
  <si>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</si>
  <si>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</si>
  <si>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</si>
  <si>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</si>
  <si>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</si>
  <si>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</si>
  <si>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</si>
  <si>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</si>
  <si>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</si>
  <si>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</si>
  <si>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</si>
  <si>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</si>
  <si>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</si>
  <si>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</si>
  <si>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</si>
  <si>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</si>
  <si>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</si>
  <si>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</si>
  <si>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</si>
  <si>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</si>
  <si>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</si>
  <si>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</si>
  <si>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</si>
  <si>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</si>
  <si>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</si>
  <si>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</si>
  <si>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</si>
  <si>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</si>
  <si>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</si>
  <si>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</si>
  <si>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</si>
  <si>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</si>
  <si>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</si>
  <si>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</si>
  <si>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</si>
  <si>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</si>
  <si>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</si>
  <si>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</si>
  <si>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</si>
  <si>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</si>
  <si>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</si>
  <si>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</si>
  <si>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</si>
  <si>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</si>
  <si>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</si>
  <si>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</si>
  <si>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</si>
  <si>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</si>
  <si>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</si>
  <si>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</si>
  <si>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</si>
  <si>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</si>
  <si>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</si>
  <si>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</si>
  <si>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</si>
  <si>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</si>
  <si>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</si>
  <si>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</si>
  <si>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</si>
  <si>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</si>
  <si>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</si>
  <si>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</si>
  <si>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</si>
  <si>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</si>
  <si>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</si>
  <si>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</si>
  <si>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</si>
  <si>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</si>
  <si>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</si>
  <si>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</si>
  <si>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</si>
  <si>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</si>
  <si>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</si>
  <si>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</si>
  <si>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</si>
  <si>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</si>
  <si>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</si>
  <si>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</si>
  <si>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</si>
  <si>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</si>
  <si>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</si>
  <si>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</si>
  <si>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</si>
  <si>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</si>
  <si>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</si>
  <si>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</si>
  <si>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</si>
  <si>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</si>
  <si>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</si>
  <si>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</si>
  <si>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</si>
  <si>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</si>
  <si>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</si>
  <si>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</si>
  <si>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</si>
  <si>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</si>
  <si>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</si>
  <si>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</si>
  <si>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</si>
  <si>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</si>
  <si>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</si>
  <si>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</si>
  <si>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</si>
  <si>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</si>
  <si>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</si>
  <si>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</si>
  <si>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</si>
  <si>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</si>
  <si>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</si>
  <si>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</si>
  <si>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</si>
  <si>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</si>
  <si>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</si>
  <si>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</si>
  <si>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</si>
  <si>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</si>
  <si>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</si>
  <si>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</si>
  <si>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</si>
  <si>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</si>
  <si>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</si>
  <si>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</si>
  <si>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</si>
  <si>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</si>
  <si>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</si>
  <si>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</si>
  <si>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</si>
  <si>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</si>
  <si>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</si>
  <si>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</si>
  <si>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</si>
  <si>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</si>
  <si>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</si>
  <si>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</si>
  <si>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</si>
  <si>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</si>
  <si>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</si>
  <si>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</si>
  <si>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</si>
  <si>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</si>
  <si>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</si>
  <si>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</si>
  <si>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</si>
  <si>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</si>
  <si>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</si>
  <si>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</si>
  <si>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</si>
  <si>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</si>
  <si>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</si>
  <si>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</si>
  <si>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</si>
  <si>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</si>
  <si>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</si>
  <si>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</si>
  <si>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</si>
  <si>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</si>
  <si>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</si>
  <si>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</si>
  <si>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</si>
  <si>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</si>
  <si>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</si>
  <si>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</si>
  <si>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</si>
  <si>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</si>
  <si>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</si>
  <si>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</si>
  <si>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</si>
  <si>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</si>
  <si>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</si>
  <si>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</si>
  <si>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</si>
  <si>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</si>
  <si>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</si>
  <si>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</si>
  <si>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</si>
  <si>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</si>
  <si>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</si>
  <si>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</si>
  <si>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</si>
  <si>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</si>
  <si>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</si>
  <si>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</si>
  <si>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</si>
  <si>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</si>
  <si>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</si>
  <si>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</si>
  <si>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</si>
  <si>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</si>
  <si>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</si>
  <si>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</si>
  <si>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</si>
  <si>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</si>
  <si>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</si>
  <si>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</si>
  <si>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</si>
  <si>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</si>
  <si>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</si>
  <si>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</si>
  <si>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</si>
  <si>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</si>
  <si>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</si>
  <si>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</si>
  <si>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</si>
  <si>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</si>
  <si>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</si>
  <si>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</si>
  <si>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</si>
  <si>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</si>
  <si>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</si>
  <si>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</si>
  <si>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</si>
  <si>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</si>
  <si>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</si>
  <si>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</si>
  <si>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</si>
  <si>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</si>
  <si>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</si>
  <si>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</si>
  <si>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</si>
  <si>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</si>
  <si>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</si>
  <si>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</si>
  <si>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</si>
  <si>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</si>
  <si>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</si>
  <si>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</si>
  <si>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</si>
  <si>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</si>
  <si>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</si>
  <si>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</si>
  <si>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</si>
  <si>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</si>
  <si>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</si>
  <si>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</si>
  <si>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</si>
  <si>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</si>
  <si>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</si>
  <si>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</si>
  <si>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</si>
  <si>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</si>
  <si>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</si>
  <si>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</si>
  <si>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</si>
  <si>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</si>
  <si>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</si>
  <si>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</si>
  <si>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</si>
  <si>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</si>
  <si>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</si>
  <si>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</si>
  <si>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</si>
  <si>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</si>
  <si>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</si>
  <si>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</si>
  <si>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</si>
  <si>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</si>
  <si>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</si>
  <si>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</si>
  <si>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</si>
  <si>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</si>
  <si>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</si>
  <si>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</si>
  <si>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</si>
  <si>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</si>
  <si>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</si>
  <si>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</si>
  <si>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</si>
  <si>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</si>
  <si>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</si>
  <si>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</si>
  <si>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</si>
  <si>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</si>
  <si>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</si>
  <si>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</si>
  <si>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</si>
  <si>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</si>
  <si>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</si>
  <si>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</si>
  <si>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</si>
  <si>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</si>
  <si>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</si>
  <si>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</si>
  <si>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</si>
  <si>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</si>
  <si>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</si>
  <si>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</si>
  <si>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</si>
  <si>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</si>
  <si>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</si>
  <si>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</si>
  <si>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</si>
  <si>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</si>
  <si>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</si>
  <si>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</si>
  <si>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</si>
  <si>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</si>
  <si>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</si>
  <si>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</si>
  <si>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</si>
  <si>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</si>
  <si>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</si>
  <si>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</si>
  <si>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</si>
  <si>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</si>
  <si>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</si>
  <si>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</si>
  <si>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</si>
  <si>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</si>
  <si>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</si>
  <si>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</si>
  <si>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</si>
  <si>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</si>
  <si>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</si>
  <si>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</si>
  <si>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</si>
  <si>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</si>
  <si>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</si>
  <si>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</si>
  <si>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</si>
  <si>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</si>
  <si>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</si>
  <si>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</si>
  <si>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</si>
  <si>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</si>
  <si>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</si>
  <si>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</si>
  <si>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</si>
  <si>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</si>
  <si>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</si>
  <si>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</si>
  <si>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</si>
  <si>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</si>
  <si>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</si>
  <si>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</si>
  <si>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</si>
  <si>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</si>
  <si>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</si>
  <si>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</si>
  <si>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</si>
  <si>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</si>
  <si>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</si>
  <si>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</si>
  <si>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</si>
  <si>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</si>
  <si>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</si>
  <si>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</si>
  <si>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</si>
  <si>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</si>
  <si>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</si>
  <si>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</si>
  <si>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</si>
  <si>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</si>
  <si>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</si>
  <si>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</si>
  <si>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</si>
  <si>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</si>
  <si>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</si>
  <si>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</si>
  <si>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</si>
  <si>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</si>
  <si>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</si>
  <si>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</si>
  <si>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</si>
  <si>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</si>
  <si>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</si>
  <si>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</si>
  <si>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</si>
  <si>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</si>
  <si>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</si>
  <si>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</si>
  <si>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</si>
  <si>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</si>
  <si>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</si>
  <si>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</si>
  <si>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</si>
  <si>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</si>
  <si>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</si>
  <si>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</si>
  <si>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</si>
  <si>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</si>
  <si>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</si>
  <si>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</si>
  <si>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</si>
  <si>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</si>
  <si>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</si>
  <si>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</si>
  <si>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</si>
  <si>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</si>
  <si>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</si>
  <si>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</si>
  <si>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</si>
  <si>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</si>
  <si>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</si>
  <si>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</si>
  <si>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</si>
  <si>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</si>
  <si>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</si>
  <si>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</si>
  <si>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</si>
  <si>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</si>
  <si>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</si>
  <si>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</si>
  <si>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</si>
  <si>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</si>
  <si>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</si>
  <si>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</si>
  <si>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</si>
  <si>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</si>
  <si>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</si>
  <si>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</si>
  <si>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</si>
  <si>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</si>
  <si>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</si>
  <si>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</si>
  <si>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</si>
  <si>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</si>
  <si>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</si>
  <si>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</si>
  <si>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</si>
  <si>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</si>
  <si>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</si>
  <si>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</si>
  <si>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</si>
  <si>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</si>
  <si>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</si>
  <si>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</si>
  <si>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</si>
  <si>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</si>
  <si>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</si>
  <si>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</si>
  <si>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</si>
  <si>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</si>
  <si>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</si>
  <si>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</si>
  <si>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</si>
  <si>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</si>
  <si>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</si>
  <si>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</si>
  <si>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</si>
  <si>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</si>
  <si>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</si>
  <si>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</si>
  <si>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</si>
  <si>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</si>
  <si>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</si>
  <si>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</si>
  <si>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</si>
  <si>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</si>
  <si>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</si>
  <si>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</si>
  <si>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</si>
  <si>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</si>
  <si>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</si>
  <si>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</si>
  <si>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</si>
  <si>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</si>
  <si>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</si>
  <si>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</si>
  <si>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</si>
  <si>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</si>
  <si>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</si>
  <si>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</si>
  <si>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</si>
  <si>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</si>
  <si>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</si>
  <si>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</si>
  <si>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</si>
  <si>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</si>
  <si>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</si>
  <si>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</si>
  <si>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</si>
  <si>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</si>
  <si>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</si>
  <si>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</si>
  <si>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</si>
  <si>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</si>
  <si>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</si>
  <si>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</si>
  <si>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</si>
  <si>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</si>
  <si>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</si>
  <si>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</si>
  <si>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</si>
  <si>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</si>
  <si>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</si>
  <si>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</si>
  <si>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</si>
  <si>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</si>
  <si>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</si>
  <si>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</si>
  <si>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</si>
  <si>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</si>
  <si>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</si>
  <si>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</si>
  <si>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</si>
  <si>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</si>
  <si>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</si>
  <si>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</si>
  <si>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</si>
  <si>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</si>
  <si>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</si>
  <si>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</si>
  <si>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</si>
  <si>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</si>
  <si>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</si>
  <si>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</si>
  <si>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</si>
  <si>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</si>
  <si>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</si>
  <si>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</si>
  <si>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</si>
  <si>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</si>
  <si>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</si>
  <si>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</si>
  <si>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</si>
  <si>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</si>
  <si>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</si>
  <si>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</si>
  <si>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</si>
  <si>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</si>
  <si>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</si>
  <si>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</si>
  <si>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</si>
  <si>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</si>
  <si>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</si>
  <si>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</si>
  <si>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</si>
  <si>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</si>
  <si>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</si>
  <si>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</si>
  <si>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</si>
  <si>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</si>
  <si>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</si>
  <si>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</si>
  <si>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</si>
  <si>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</si>
  <si>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</si>
  <si>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</si>
  <si>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</si>
  <si>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</si>
  <si>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</si>
  <si>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</si>
  <si>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</si>
  <si>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</si>
  <si>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</si>
  <si>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</si>
  <si>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</si>
  <si>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</si>
  <si>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</si>
  <si>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</si>
  <si>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</si>
  <si>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</si>
  <si>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</si>
  <si>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</si>
  <si>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</si>
  <si>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</si>
  <si>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</si>
  <si>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</si>
  <si>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</si>
  <si>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</si>
  <si>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</si>
  <si>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</si>
  <si>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</si>
  <si>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</si>
  <si>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</si>
  <si>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</si>
  <si>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</si>
  <si>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</si>
  <si>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</si>
  <si>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</si>
  <si>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</si>
  <si>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</si>
  <si>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</si>
  <si>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</si>
  <si>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</si>
  <si>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</si>
  <si>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</si>
  <si>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</si>
  <si>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</si>
  <si>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</si>
  <si>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</si>
  <si>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</si>
  <si>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</si>
  <si>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</si>
  <si>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</si>
  <si>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</si>
  <si>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</si>
  <si>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</si>
  <si>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</si>
  <si>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</si>
  <si>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</si>
  <si>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</si>
  <si>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</si>
  <si>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</si>
  <si>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</si>
  <si>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</si>
  <si>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</si>
  <si>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</si>
  <si>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</si>
  <si>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</si>
  <si>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</si>
  <si>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</si>
  <si>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</si>
  <si>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</si>
  <si>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</si>
  <si>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</si>
  <si>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</si>
  <si>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</si>
  <si>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</si>
  <si>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</si>
  <si>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</si>
  <si>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</si>
  <si>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</si>
  <si>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</si>
  <si>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</si>
  <si>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</si>
  <si>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</si>
  <si>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</si>
  <si>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</si>
  <si>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</si>
  <si>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</si>
  <si>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</si>
  <si>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</si>
  <si>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</si>
  <si>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</si>
  <si>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</si>
  <si>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</si>
  <si>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</si>
  <si>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</si>
  <si>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</si>
  <si>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</si>
  <si>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</si>
  <si>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</si>
  <si>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</si>
  <si>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</si>
  <si>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</si>
  <si>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</si>
  <si>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</si>
  <si>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</si>
  <si>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</si>
  <si>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</si>
  <si>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</si>
  <si>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</si>
  <si>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</si>
  <si>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</si>
  <si>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</si>
  <si>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</si>
  <si>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</si>
  <si>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</si>
  <si>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</si>
  <si>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</si>
  <si>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</si>
  <si>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</si>
  <si>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</si>
  <si>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</si>
  <si>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</si>
  <si>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</si>
  <si>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</si>
  <si>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</si>
  <si>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</si>
  <si>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</si>
  <si>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</si>
  <si>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</si>
  <si>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</si>
  <si>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</si>
  <si>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</si>
  <si>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</si>
  <si>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</si>
  <si>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</si>
  <si>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</si>
  <si>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</si>
  <si>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</si>
  <si>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</si>
  <si>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</si>
  <si>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</si>
  <si>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</si>
  <si>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</si>
  <si>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</si>
  <si>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</si>
  <si>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</si>
  <si>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</si>
  <si>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</si>
  <si>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</si>
  <si>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</si>
  <si>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</si>
  <si>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</si>
  <si>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</si>
  <si>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</si>
  <si>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</si>
  <si>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</si>
  <si>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</si>
  <si>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</si>
  <si>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</si>
  <si>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</si>
  <si>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</si>
  <si>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</si>
  <si>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</si>
  <si>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</si>
  <si>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</si>
  <si>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</si>
  <si>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</si>
  <si>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</si>
  <si>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</si>
  <si>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</si>
  <si>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</si>
  <si>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</si>
  <si>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</si>
  <si>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</si>
  <si>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</si>
  <si>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</si>
  <si>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</si>
  <si>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</si>
  <si>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</si>
  <si>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</si>
  <si>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</si>
  <si>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</si>
  <si>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</si>
  <si>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</si>
  <si>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</si>
  <si>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</si>
  <si>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</si>
  <si>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</si>
  <si>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</si>
  <si>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</si>
  <si>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</si>
  <si>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</si>
  <si>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106</t>
  </si>
  <si>
    <t>CASCADE VALLEY HOSPITAL</t>
  </si>
  <si>
    <t>330 S. STILLAGUAMISH AVE.</t>
  </si>
  <si>
    <t>Arlington</t>
  </si>
  <si>
    <t>WA</t>
  </si>
  <si>
    <t>Snohomish</t>
  </si>
  <si>
    <t>Brian Ivie</t>
  </si>
  <si>
    <t>Paul Ishizuka</t>
  </si>
  <si>
    <t>Gary Shand</t>
  </si>
  <si>
    <t>(360)445-8514</t>
  </si>
  <si>
    <t>(360)445-8522</t>
  </si>
  <si>
    <t>12/31/2022</t>
  </si>
  <si>
    <t>song@skagitregionalhealth.org</t>
  </si>
  <si>
    <t>Stephen 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</si>
</sst>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7" fontId="15" fillId="3" borderId="0" xfId="0" applyFont="1" applyFill="1" applyAlignment="1">
      <alignment horizontal="center" vertical="center"/>
    </xf>
    <xf numFmtId="0" fontId="6" fillId="0" borderId="0" xfId="2">
      <alignment vertical="top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ng@skagitregionalhealth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34" transitionEvaluation="1" transitionEntry="1" codeName="Sheet1">
    <tabColor rgb="FF92D050"/>
    <pageSetUpPr autoPageBreaks="0" fitToPage="1"/>
  </sheetPr>
  <dimension ref="A1:CF716"/>
  <sheetViews>
    <sheetView tabSelected="1" topLeftCell="A34" zoomScaleNormal="100" workbookViewId="0">
      <selection activeCell="C418" sqref="C418"/>
    </sheetView>
  </sheetViews>
  <sheetFormatPr defaultColWidth="11.75" defaultRowHeight="14.5" x14ac:dyDescent="0.35"/>
  <cols>
    <col min="1" max="1" width="44.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2">
        <v>5644827</v>
      </c>
      <c r="C48" s="32">
        <f>IF($B$48,(ROUND((($B$48/$CE$61)*C61),0)))</f>
        <v>258653</v>
      </c>
      <c r="D48" s="32">
        <f t="shared" ref="D48:BO48" si="0">IF($B$48,(ROUND((($B$48/$CE$61)*D61),0)))</f>
        <v>0</v>
      </c>
      <c r="E48" s="32">
        <f t="shared" si="0"/>
        <v>673907</v>
      </c>
      <c r="F48" s="32">
        <f t="shared" si="0"/>
        <v>332728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235543</v>
      </c>
      <c r="Q48" s="32">
        <f t="shared" si="0"/>
        <v>218595</v>
      </c>
      <c r="R48" s="32">
        <f t="shared" si="0"/>
        <v>16321</v>
      </c>
      <c r="S48" s="32">
        <f t="shared" si="0"/>
        <v>17729</v>
      </c>
      <c r="T48" s="32">
        <f t="shared" si="0"/>
        <v>0</v>
      </c>
      <c r="U48" s="32">
        <f t="shared" si="0"/>
        <v>266817</v>
      </c>
      <c r="V48" s="32">
        <f t="shared" si="0"/>
        <v>0</v>
      </c>
      <c r="W48" s="32">
        <f t="shared" si="0"/>
        <v>0</v>
      </c>
      <c r="X48" s="32">
        <f t="shared" si="0"/>
        <v>25874</v>
      </c>
      <c r="Y48" s="32">
        <f t="shared" si="0"/>
        <v>359456</v>
      </c>
      <c r="Z48" s="32">
        <f t="shared" si="0"/>
        <v>0</v>
      </c>
      <c r="AA48" s="32">
        <f t="shared" si="0"/>
        <v>27447</v>
      </c>
      <c r="AB48" s="32">
        <f t="shared" si="0"/>
        <v>147122</v>
      </c>
      <c r="AC48" s="32">
        <f t="shared" si="0"/>
        <v>107650</v>
      </c>
      <c r="AD48" s="32">
        <f t="shared" si="0"/>
        <v>0</v>
      </c>
      <c r="AE48" s="32">
        <f t="shared" si="0"/>
        <v>31222</v>
      </c>
      <c r="AF48" s="32">
        <f t="shared" si="0"/>
        <v>0</v>
      </c>
      <c r="AG48" s="32">
        <f t="shared" si="0"/>
        <v>704240</v>
      </c>
      <c r="AH48" s="32">
        <f t="shared" si="0"/>
        <v>0</v>
      </c>
      <c r="AI48" s="32">
        <f t="shared" si="0"/>
        <v>0</v>
      </c>
      <c r="AJ48" s="32">
        <f t="shared" si="0"/>
        <v>0</v>
      </c>
      <c r="AK48" s="32">
        <f t="shared" si="0"/>
        <v>0</v>
      </c>
      <c r="AL48" s="32">
        <f t="shared" si="0"/>
        <v>4043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1266317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1768</v>
      </c>
      <c r="AW48" s="32">
        <f t="shared" si="0"/>
        <v>0</v>
      </c>
      <c r="AX48" s="32">
        <f t="shared" si="0"/>
        <v>0</v>
      </c>
      <c r="AY48" s="32">
        <f t="shared" si="0"/>
        <v>141858</v>
      </c>
      <c r="AZ48" s="32">
        <f t="shared" si="0"/>
        <v>0</v>
      </c>
      <c r="BA48" s="32">
        <f t="shared" si="0"/>
        <v>0</v>
      </c>
      <c r="BB48" s="32">
        <f t="shared" si="0"/>
        <v>0</v>
      </c>
      <c r="BC48" s="32">
        <f t="shared" si="0"/>
        <v>0</v>
      </c>
      <c r="BD48" s="32">
        <f t="shared" si="0"/>
        <v>49219</v>
      </c>
      <c r="BE48" s="32">
        <f t="shared" si="0"/>
        <v>50494</v>
      </c>
      <c r="BF48" s="32">
        <f t="shared" si="0"/>
        <v>97819</v>
      </c>
      <c r="BG48" s="32">
        <f t="shared" si="0"/>
        <v>0</v>
      </c>
      <c r="BH48" s="32">
        <f t="shared" si="0"/>
        <v>0</v>
      </c>
      <c r="BI48" s="32">
        <f t="shared" si="0"/>
        <v>0</v>
      </c>
      <c r="BJ48" s="32">
        <f t="shared" si="0"/>
        <v>0</v>
      </c>
      <c r="BK48" s="32">
        <f t="shared" si="0"/>
        <v>0</v>
      </c>
      <c r="BL48" s="32">
        <f t="shared" si="0"/>
        <v>110529</v>
      </c>
      <c r="BM48" s="32">
        <f t="shared" si="0"/>
        <v>0</v>
      </c>
      <c r="BN48" s="32">
        <f t="shared" si="0"/>
        <v>120143</v>
      </c>
      <c r="BO48" s="32">
        <f t="shared" si="0"/>
        <v>0</v>
      </c>
      <c r="BP48" s="32">
        <f t="shared" ref="BP48:CD48" si="1">IF($B$48,(ROUND((($B$48/$CE$61)*BP61),0)))</f>
        <v>0</v>
      </c>
      <c r="BQ48" s="32">
        <f t="shared" si="1"/>
        <v>0</v>
      </c>
      <c r="BR48" s="32">
        <f t="shared" si="1"/>
        <v>0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56533</v>
      </c>
      <c r="BW48" s="32">
        <f t="shared" si="1"/>
        <v>20956</v>
      </c>
      <c r="BX48" s="32">
        <f t="shared" si="1"/>
        <v>75700</v>
      </c>
      <c r="BY48" s="32">
        <f t="shared" si="1"/>
        <v>200251</v>
      </c>
      <c r="BZ48" s="32">
        <f t="shared" si="1"/>
        <v>0</v>
      </c>
      <c r="CA48" s="32">
        <f t="shared" si="1"/>
        <v>0</v>
      </c>
      <c r="CB48" s="32">
        <f t="shared" si="1"/>
        <v>0</v>
      </c>
      <c r="CC48" s="32">
        <f t="shared" si="1"/>
        <v>25893</v>
      </c>
      <c r="CD48" s="32">
        <f t="shared" si="1"/>
        <v>0</v>
      </c>
      <c r="CE48" s="32">
        <f>SUM(C48:CD48)</f>
        <v>5644827</v>
      </c>
    </row>
    <row r="49" spans="1:83" x14ac:dyDescent="0.35">
      <c r="A49" s="20" t="s">
        <v>218</v>
      </c>
      <c r="B49" s="32">
        <f>B47+B48</f>
        <v>5644827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35">
      <c r="A52" s="39" t="s">
        <v>220</v>
      </c>
      <c r="B52" s="313">
        <v>2217272</v>
      </c>
      <c r="C52" s="32">
        <f>IF($B$52,ROUND(($B$52/($CE$90+$CF$90)*C90),0))</f>
        <v>91898</v>
      </c>
      <c r="D52" s="32">
        <f t="shared" ref="D52:BO52" si="2">IF($B$52,ROUND(($B$52/($CE$90+$CF$90)*D90),0))</f>
        <v>0</v>
      </c>
      <c r="E52" s="32">
        <f t="shared" si="2"/>
        <v>146407</v>
      </c>
      <c r="F52" s="32">
        <f t="shared" si="2"/>
        <v>89467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4044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24389</v>
      </c>
      <c r="P52" s="32">
        <f t="shared" si="2"/>
        <v>121051</v>
      </c>
      <c r="Q52" s="32">
        <f t="shared" si="2"/>
        <v>19501</v>
      </c>
      <c r="R52" s="32">
        <f t="shared" si="2"/>
        <v>4019</v>
      </c>
      <c r="S52" s="32">
        <f t="shared" si="2"/>
        <v>36893</v>
      </c>
      <c r="T52" s="32">
        <f t="shared" si="2"/>
        <v>6128</v>
      </c>
      <c r="U52" s="32">
        <f t="shared" si="2"/>
        <v>47140</v>
      </c>
      <c r="V52" s="32">
        <f t="shared" si="2"/>
        <v>2134</v>
      </c>
      <c r="W52" s="32">
        <f t="shared" si="2"/>
        <v>0</v>
      </c>
      <c r="X52" s="32">
        <f t="shared" si="2"/>
        <v>11959</v>
      </c>
      <c r="Y52" s="32">
        <f t="shared" si="2"/>
        <v>98374</v>
      </c>
      <c r="Z52" s="32">
        <f t="shared" si="2"/>
        <v>0</v>
      </c>
      <c r="AA52" s="32">
        <f t="shared" si="2"/>
        <v>13869</v>
      </c>
      <c r="AB52" s="32">
        <f t="shared" si="2"/>
        <v>23843</v>
      </c>
      <c r="AC52" s="32">
        <f t="shared" si="2"/>
        <v>22751</v>
      </c>
      <c r="AD52" s="32">
        <f t="shared" si="2"/>
        <v>0</v>
      </c>
      <c r="AE52" s="32">
        <f t="shared" si="2"/>
        <v>45304</v>
      </c>
      <c r="AF52" s="32">
        <f t="shared" si="2"/>
        <v>0</v>
      </c>
      <c r="AG52" s="32">
        <f t="shared" si="2"/>
        <v>223791</v>
      </c>
      <c r="AH52" s="32">
        <f t="shared" si="2"/>
        <v>0</v>
      </c>
      <c r="AI52" s="32">
        <f t="shared" si="2"/>
        <v>0</v>
      </c>
      <c r="AJ52" s="32">
        <f t="shared" si="2"/>
        <v>5359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48951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2357</v>
      </c>
      <c r="AW52" s="32">
        <f t="shared" si="2"/>
        <v>0</v>
      </c>
      <c r="AX52" s="32">
        <f t="shared" si="2"/>
        <v>0</v>
      </c>
      <c r="AY52" s="32">
        <f t="shared" si="2"/>
        <v>120058</v>
      </c>
      <c r="AZ52" s="32">
        <f t="shared" si="2"/>
        <v>0</v>
      </c>
      <c r="BA52" s="32">
        <f t="shared" si="2"/>
        <v>9205</v>
      </c>
      <c r="BB52" s="32">
        <f t="shared" si="2"/>
        <v>0</v>
      </c>
      <c r="BC52" s="32">
        <f t="shared" si="2"/>
        <v>0</v>
      </c>
      <c r="BD52" s="32">
        <f t="shared" si="2"/>
        <v>39821</v>
      </c>
      <c r="BE52" s="32">
        <f t="shared" si="2"/>
        <v>729580</v>
      </c>
      <c r="BF52" s="32">
        <f t="shared" si="2"/>
        <v>9899</v>
      </c>
      <c r="BG52" s="32">
        <f t="shared" si="2"/>
        <v>4143</v>
      </c>
      <c r="BH52" s="32">
        <f t="shared" si="2"/>
        <v>0</v>
      </c>
      <c r="BI52" s="32">
        <f t="shared" si="2"/>
        <v>0</v>
      </c>
      <c r="BJ52" s="32">
        <f t="shared" si="2"/>
        <v>0</v>
      </c>
      <c r="BK52" s="32">
        <f t="shared" si="2"/>
        <v>0</v>
      </c>
      <c r="BL52" s="32">
        <f t="shared" si="2"/>
        <v>20518</v>
      </c>
      <c r="BM52" s="32">
        <f t="shared" si="2"/>
        <v>0</v>
      </c>
      <c r="BN52" s="32">
        <f t="shared" si="2"/>
        <v>87160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0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45924</v>
      </c>
      <c r="BW52" s="32">
        <f t="shared" si="3"/>
        <v>13596</v>
      </c>
      <c r="BX52" s="32">
        <f t="shared" si="3"/>
        <v>22851</v>
      </c>
      <c r="BY52" s="32">
        <f t="shared" si="3"/>
        <v>7418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17467</v>
      </c>
      <c r="CD52" s="32">
        <f t="shared" si="3"/>
        <v>0</v>
      </c>
      <c r="CE52" s="32">
        <f>SUM(C52:CD52)</f>
        <v>2217269</v>
      </c>
    </row>
    <row r="53" spans="1:83" x14ac:dyDescent="0.35">
      <c r="A53" s="20" t="s">
        <v>218</v>
      </c>
      <c r="B53" s="32">
        <f>B51+B52</f>
        <v>2217272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1841</v>
      </c>
      <c r="D59" s="24"/>
      <c r="E59" s="24">
        <v>5668</v>
      </c>
      <c r="F59" s="24">
        <v>389</v>
      </c>
      <c r="G59" s="24"/>
      <c r="H59" s="24"/>
      <c r="I59" s="24"/>
      <c r="J59" s="24">
        <v>269</v>
      </c>
      <c r="K59" s="24"/>
      <c r="L59" s="24"/>
      <c r="M59" s="24"/>
      <c r="N59" s="24"/>
      <c r="O59" s="24">
        <v>195</v>
      </c>
      <c r="P59" s="30">
        <v>184891</v>
      </c>
      <c r="Q59" s="30">
        <v>84256</v>
      </c>
      <c r="R59" s="30">
        <v>185035</v>
      </c>
      <c r="S59" s="314"/>
      <c r="T59" s="314"/>
      <c r="U59" s="31">
        <v>223583</v>
      </c>
      <c r="V59" s="30">
        <v>1267</v>
      </c>
      <c r="W59" s="30">
        <v>13444.1</v>
      </c>
      <c r="X59" s="30">
        <v>63703.94</v>
      </c>
      <c r="Y59" s="30">
        <v>59243.12</v>
      </c>
      <c r="Z59" s="30"/>
      <c r="AA59" s="30">
        <v>4337.4000000000005</v>
      </c>
      <c r="AB59" s="314"/>
      <c r="AC59" s="30">
        <v>5404</v>
      </c>
      <c r="AD59" s="30"/>
      <c r="AE59" s="30">
        <v>5408</v>
      </c>
      <c r="AF59" s="30"/>
      <c r="AG59" s="30">
        <v>22218</v>
      </c>
      <c r="AH59" s="30"/>
      <c r="AI59" s="30"/>
      <c r="AJ59" s="30"/>
      <c r="AK59" s="30"/>
      <c r="AL59" s="30"/>
      <c r="AM59" s="30"/>
      <c r="AN59" s="30"/>
      <c r="AO59" s="30"/>
      <c r="AP59" s="30">
        <v>24902</v>
      </c>
      <c r="AQ59" s="30"/>
      <c r="AR59" s="30"/>
      <c r="AS59" s="30"/>
      <c r="AT59" s="30"/>
      <c r="AU59" s="30"/>
      <c r="AV59" s="314"/>
      <c r="AW59" s="314"/>
      <c r="AX59" s="314"/>
      <c r="AY59" s="30">
        <v>83532</v>
      </c>
      <c r="AZ59" s="30"/>
      <c r="BA59" s="314"/>
      <c r="BB59" s="314"/>
      <c r="BC59" s="314"/>
      <c r="BD59" s="314"/>
      <c r="BE59" s="30">
        <v>89368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>
        <v>10.7435081399881</v>
      </c>
      <c r="D60" s="315"/>
      <c r="E60" s="315">
        <v>31.448110089074</v>
      </c>
      <c r="F60" s="315">
        <v>10.4799551101459</v>
      </c>
      <c r="G60" s="315"/>
      <c r="H60" s="315"/>
      <c r="I60" s="315"/>
      <c r="J60" s="315"/>
      <c r="K60" s="315"/>
      <c r="L60" s="315"/>
      <c r="M60" s="315"/>
      <c r="N60" s="315"/>
      <c r="O60" s="315">
        <v>0</v>
      </c>
      <c r="P60" s="316">
        <v>11.1519327163969</v>
      </c>
      <c r="Q60" s="316">
        <v>7.6993393268435604</v>
      </c>
      <c r="R60" s="316">
        <v>1.06142958368864</v>
      </c>
      <c r="S60" s="317">
        <v>1.4539637522948701</v>
      </c>
      <c r="T60" s="317"/>
      <c r="U60" s="318">
        <v>16.384945375592999</v>
      </c>
      <c r="V60" s="316"/>
      <c r="W60" s="316"/>
      <c r="X60" s="316">
        <v>0.98356144847067095</v>
      </c>
      <c r="Y60" s="316">
        <v>15.69443181411976</v>
      </c>
      <c r="Z60" s="316"/>
      <c r="AA60" s="316">
        <v>1.01394671640784</v>
      </c>
      <c r="AB60" s="317">
        <v>5.7323704367209398</v>
      </c>
      <c r="AC60" s="316">
        <v>5.4074989259077499</v>
      </c>
      <c r="AD60" s="316"/>
      <c r="AE60" s="316">
        <v>1.6714465858085501</v>
      </c>
      <c r="AF60" s="316"/>
      <c r="AG60" s="316">
        <v>30.1377765479759</v>
      </c>
      <c r="AH60" s="316"/>
      <c r="AI60" s="316"/>
      <c r="AJ60" s="316"/>
      <c r="AK60" s="316"/>
      <c r="AL60" s="316">
        <v>0.14894688822287799</v>
      </c>
      <c r="AM60" s="316"/>
      <c r="AN60" s="316"/>
      <c r="AO60" s="316"/>
      <c r="AP60" s="316">
        <v>25.306390521333395</v>
      </c>
      <c r="AQ60" s="316"/>
      <c r="AR60" s="316"/>
      <c r="AS60" s="316"/>
      <c r="AT60" s="316"/>
      <c r="AU60" s="316"/>
      <c r="AV60" s="317"/>
      <c r="AW60" s="317"/>
      <c r="AX60" s="317"/>
      <c r="AY60" s="316">
        <v>12.6798433718119</v>
      </c>
      <c r="AZ60" s="316"/>
      <c r="BA60" s="317">
        <v>0</v>
      </c>
      <c r="BB60" s="317"/>
      <c r="BC60" s="317"/>
      <c r="BD60" s="317">
        <v>4.6501874324970203</v>
      </c>
      <c r="BE60" s="316">
        <v>2.65109536382352</v>
      </c>
      <c r="BF60" s="317">
        <v>10.177617841432101</v>
      </c>
      <c r="BG60" s="317"/>
      <c r="BH60" s="317"/>
      <c r="BI60" s="317"/>
      <c r="BJ60" s="317"/>
      <c r="BK60" s="317"/>
      <c r="BL60" s="317">
        <v>9.8770014627873959</v>
      </c>
      <c r="BM60" s="317"/>
      <c r="BN60" s="317">
        <v>3.94094099803227</v>
      </c>
      <c r="BO60" s="317"/>
      <c r="BP60" s="317"/>
      <c r="BQ60" s="317"/>
      <c r="BR60" s="317"/>
      <c r="BS60" s="317"/>
      <c r="BT60" s="317"/>
      <c r="BU60" s="317"/>
      <c r="BV60" s="317">
        <v>4.1559752018953402</v>
      </c>
      <c r="BW60" s="317">
        <v>0.98356144847067095</v>
      </c>
      <c r="BX60" s="317">
        <v>2.9904274882027599</v>
      </c>
      <c r="BY60" s="317">
        <v>6.6721219623867301</v>
      </c>
      <c r="BZ60" s="317"/>
      <c r="CA60" s="317"/>
      <c r="CB60" s="317"/>
      <c r="CC60" s="317"/>
      <c r="CD60" s="247" t="s">
        <v>233</v>
      </c>
      <c r="CE60" s="268">
        <f t="shared" ref="CE60:CE68" si="4">SUM(C60:CD60)</f>
        <v>235.29832655033235</v>
      </c>
    </row>
    <row r="61" spans="1:83" x14ac:dyDescent="0.35">
      <c r="A61" s="39" t="s">
        <v>248</v>
      </c>
      <c r="B61" s="20"/>
      <c r="C61" s="24">
        <v>1207842</v>
      </c>
      <c r="D61" s="24"/>
      <c r="E61" s="24">
        <v>3146974</v>
      </c>
      <c r="F61" s="24">
        <v>1553754</v>
      </c>
      <c r="G61" s="24"/>
      <c r="H61" s="24"/>
      <c r="I61" s="24"/>
      <c r="J61" s="24"/>
      <c r="K61" s="24"/>
      <c r="L61" s="24"/>
      <c r="M61" s="24"/>
      <c r="N61" s="24"/>
      <c r="O61" s="24">
        <v>0</v>
      </c>
      <c r="P61" s="30">
        <v>1099928</v>
      </c>
      <c r="Q61" s="30">
        <v>1020783</v>
      </c>
      <c r="R61" s="30">
        <v>76217</v>
      </c>
      <c r="S61" s="319">
        <v>82790</v>
      </c>
      <c r="T61" s="319">
        <v>0</v>
      </c>
      <c r="U61" s="31">
        <v>1245968</v>
      </c>
      <c r="V61" s="30">
        <v>0</v>
      </c>
      <c r="W61" s="30">
        <v>0</v>
      </c>
      <c r="X61" s="30">
        <v>120823</v>
      </c>
      <c r="Y61" s="30">
        <v>1678568</v>
      </c>
      <c r="Z61" s="30"/>
      <c r="AA61" s="30">
        <v>128170</v>
      </c>
      <c r="AB61" s="320">
        <v>687024</v>
      </c>
      <c r="AC61" s="30">
        <v>502697</v>
      </c>
      <c r="AD61" s="30"/>
      <c r="AE61" s="30">
        <v>145799</v>
      </c>
      <c r="AF61" s="30"/>
      <c r="AG61" s="30">
        <v>3288622</v>
      </c>
      <c r="AH61" s="30"/>
      <c r="AI61" s="30"/>
      <c r="AJ61" s="30"/>
      <c r="AK61" s="30"/>
      <c r="AL61" s="30">
        <v>18880</v>
      </c>
      <c r="AM61" s="30"/>
      <c r="AN61" s="30"/>
      <c r="AO61" s="30"/>
      <c r="AP61" s="30">
        <v>5913379</v>
      </c>
      <c r="AQ61" s="30"/>
      <c r="AR61" s="30"/>
      <c r="AS61" s="30"/>
      <c r="AT61" s="30"/>
      <c r="AU61" s="30"/>
      <c r="AV61" s="319">
        <v>8254</v>
      </c>
      <c r="AW61" s="319"/>
      <c r="AX61" s="319"/>
      <c r="AY61" s="30">
        <v>662440</v>
      </c>
      <c r="AZ61" s="30"/>
      <c r="BA61" s="319"/>
      <c r="BB61" s="319"/>
      <c r="BC61" s="319"/>
      <c r="BD61" s="319">
        <v>229842</v>
      </c>
      <c r="BE61" s="30">
        <v>235794</v>
      </c>
      <c r="BF61" s="319">
        <v>456788</v>
      </c>
      <c r="BG61" s="319"/>
      <c r="BH61" s="319"/>
      <c r="BI61" s="319"/>
      <c r="BJ61" s="319"/>
      <c r="BK61" s="319">
        <v>0</v>
      </c>
      <c r="BL61" s="319">
        <v>516141</v>
      </c>
      <c r="BM61" s="319"/>
      <c r="BN61" s="319">
        <v>561035</v>
      </c>
      <c r="BO61" s="319"/>
      <c r="BP61" s="319"/>
      <c r="BQ61" s="319"/>
      <c r="BR61" s="319"/>
      <c r="BS61" s="319"/>
      <c r="BT61" s="319"/>
      <c r="BU61" s="319"/>
      <c r="BV61" s="319">
        <v>263997</v>
      </c>
      <c r="BW61" s="319">
        <v>97858</v>
      </c>
      <c r="BX61" s="319">
        <v>353501</v>
      </c>
      <c r="BY61" s="319">
        <v>935122</v>
      </c>
      <c r="BZ61" s="319"/>
      <c r="CA61" s="319"/>
      <c r="CB61" s="319"/>
      <c r="CC61" s="319">
        <v>120916</v>
      </c>
      <c r="CD61" s="29" t="s">
        <v>233</v>
      </c>
      <c r="CE61" s="32">
        <f t="shared" si="4"/>
        <v>26359906</v>
      </c>
    </row>
    <row r="62" spans="1:83" x14ac:dyDescent="0.35">
      <c r="A62" s="39" t="s">
        <v>9</v>
      </c>
      <c r="B62" s="20"/>
      <c r="C62" s="32">
        <f>ROUND(C47+C48,0)</f>
        <v>258653</v>
      </c>
      <c r="D62" s="32">
        <f t="shared" ref="D62:BO62" si="5">ROUND(D47+D48,0)</f>
        <v>0</v>
      </c>
      <c r="E62" s="32">
        <f t="shared" si="5"/>
        <v>673907</v>
      </c>
      <c r="F62" s="32">
        <f t="shared" si="5"/>
        <v>332728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235543</v>
      </c>
      <c r="Q62" s="32">
        <f t="shared" si="5"/>
        <v>218595</v>
      </c>
      <c r="R62" s="32">
        <f t="shared" si="5"/>
        <v>16321</v>
      </c>
      <c r="S62" s="32">
        <f t="shared" si="5"/>
        <v>17729</v>
      </c>
      <c r="T62" s="32">
        <f t="shared" si="5"/>
        <v>0</v>
      </c>
      <c r="U62" s="32">
        <f t="shared" si="5"/>
        <v>266817</v>
      </c>
      <c r="V62" s="32">
        <f t="shared" si="5"/>
        <v>0</v>
      </c>
      <c r="W62" s="32">
        <f t="shared" si="5"/>
        <v>0</v>
      </c>
      <c r="X62" s="32">
        <f t="shared" si="5"/>
        <v>25874</v>
      </c>
      <c r="Y62" s="32">
        <f t="shared" si="5"/>
        <v>359456</v>
      </c>
      <c r="Z62" s="32">
        <f t="shared" si="5"/>
        <v>0</v>
      </c>
      <c r="AA62" s="32">
        <f t="shared" si="5"/>
        <v>27447</v>
      </c>
      <c r="AB62" s="32">
        <f t="shared" si="5"/>
        <v>147122</v>
      </c>
      <c r="AC62" s="32">
        <f t="shared" si="5"/>
        <v>107650</v>
      </c>
      <c r="AD62" s="32">
        <f t="shared" si="5"/>
        <v>0</v>
      </c>
      <c r="AE62" s="32">
        <f t="shared" si="5"/>
        <v>31222</v>
      </c>
      <c r="AF62" s="32">
        <f t="shared" si="5"/>
        <v>0</v>
      </c>
      <c r="AG62" s="32">
        <f t="shared" si="5"/>
        <v>704240</v>
      </c>
      <c r="AH62" s="32">
        <f t="shared" si="5"/>
        <v>0</v>
      </c>
      <c r="AI62" s="32">
        <f t="shared" si="5"/>
        <v>0</v>
      </c>
      <c r="AJ62" s="32">
        <f t="shared" si="5"/>
        <v>0</v>
      </c>
      <c r="AK62" s="32">
        <f t="shared" si="5"/>
        <v>0</v>
      </c>
      <c r="AL62" s="32">
        <f t="shared" si="5"/>
        <v>4043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1266317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1768</v>
      </c>
      <c r="AW62" s="32">
        <f t="shared" si="5"/>
        <v>0</v>
      </c>
      <c r="AX62" s="32">
        <f t="shared" si="5"/>
        <v>0</v>
      </c>
      <c r="AY62" s="32">
        <f t="shared" si="5"/>
        <v>141858</v>
      </c>
      <c r="AZ62" s="32">
        <f t="shared" si="5"/>
        <v>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49219</v>
      </c>
      <c r="BE62" s="32">
        <f t="shared" si="5"/>
        <v>50494</v>
      </c>
      <c r="BF62" s="32">
        <f t="shared" si="5"/>
        <v>97819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110529</v>
      </c>
      <c r="BM62" s="32">
        <f t="shared" si="5"/>
        <v>0</v>
      </c>
      <c r="BN62" s="32">
        <f t="shared" si="5"/>
        <v>120143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56533</v>
      </c>
      <c r="BW62" s="32">
        <f t="shared" si="6"/>
        <v>20956</v>
      </c>
      <c r="BX62" s="32">
        <f t="shared" si="6"/>
        <v>75700</v>
      </c>
      <c r="BY62" s="32">
        <f t="shared" si="6"/>
        <v>200251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25893</v>
      </c>
      <c r="CD62" s="29" t="s">
        <v>233</v>
      </c>
      <c r="CE62" s="32">
        <f t="shared" si="4"/>
        <v>5644827</v>
      </c>
    </row>
    <row r="63" spans="1:83" x14ac:dyDescent="0.35">
      <c r="A63" s="39" t="s">
        <v>249</v>
      </c>
      <c r="B63" s="20"/>
      <c r="C63" s="24">
        <v>879396</v>
      </c>
      <c r="D63" s="24"/>
      <c r="E63" s="24">
        <v>1699207</v>
      </c>
      <c r="F63" s="24">
        <v>371079</v>
      </c>
      <c r="G63" s="24"/>
      <c r="H63" s="24"/>
      <c r="I63" s="24"/>
      <c r="J63" s="24"/>
      <c r="K63" s="24"/>
      <c r="L63" s="24"/>
      <c r="M63" s="24"/>
      <c r="N63" s="24"/>
      <c r="O63" s="24">
        <v>0</v>
      </c>
      <c r="P63" s="30">
        <v>1106350</v>
      </c>
      <c r="Q63" s="30">
        <v>420754</v>
      </c>
      <c r="R63" s="30">
        <v>1045834</v>
      </c>
      <c r="S63" s="319">
        <v>26644</v>
      </c>
      <c r="T63" s="319"/>
      <c r="U63" s="31">
        <v>37992</v>
      </c>
      <c r="V63" s="30"/>
      <c r="W63" s="30"/>
      <c r="X63" s="30"/>
      <c r="Y63" s="30">
        <v>783229</v>
      </c>
      <c r="Z63" s="30"/>
      <c r="AA63" s="30"/>
      <c r="AB63" s="320">
        <v>0</v>
      </c>
      <c r="AC63" s="30">
        <v>182985</v>
      </c>
      <c r="AD63" s="30"/>
      <c r="AE63" s="30"/>
      <c r="AF63" s="30"/>
      <c r="AG63" s="30">
        <v>1899577</v>
      </c>
      <c r="AH63" s="30"/>
      <c r="AI63" s="30"/>
      <c r="AJ63" s="30"/>
      <c r="AK63" s="30"/>
      <c r="AL63" s="30"/>
      <c r="AM63" s="30"/>
      <c r="AN63" s="30"/>
      <c r="AO63" s="30"/>
      <c r="AP63" s="30">
        <v>591046</v>
      </c>
      <c r="AQ63" s="30"/>
      <c r="AR63" s="30"/>
      <c r="AS63" s="30"/>
      <c r="AT63" s="30"/>
      <c r="AU63" s="30"/>
      <c r="AV63" s="319"/>
      <c r="AW63" s="319"/>
      <c r="AX63" s="319"/>
      <c r="AY63" s="30"/>
      <c r="AZ63" s="30"/>
      <c r="BA63" s="319"/>
      <c r="BB63" s="319"/>
      <c r="BC63" s="319"/>
      <c r="BD63" s="319"/>
      <c r="BE63" s="30"/>
      <c r="BF63" s="319"/>
      <c r="BG63" s="319"/>
      <c r="BH63" s="319"/>
      <c r="BI63" s="319"/>
      <c r="BJ63" s="319"/>
      <c r="BK63" s="319"/>
      <c r="BL63" s="319"/>
      <c r="BM63" s="319"/>
      <c r="BN63" s="319"/>
      <c r="BO63" s="319"/>
      <c r="BP63" s="319"/>
      <c r="BQ63" s="319"/>
      <c r="BR63" s="319"/>
      <c r="BS63" s="319"/>
      <c r="BT63" s="319"/>
      <c r="BU63" s="319"/>
      <c r="BV63" s="319">
        <v>0</v>
      </c>
      <c r="BW63" s="319">
        <v>40825</v>
      </c>
      <c r="BX63" s="319">
        <v>34892</v>
      </c>
      <c r="BY63" s="319"/>
      <c r="BZ63" s="319"/>
      <c r="CA63" s="319"/>
      <c r="CB63" s="319"/>
      <c r="CC63" s="319">
        <v>9235</v>
      </c>
      <c r="CD63" s="29" t="s">
        <v>233</v>
      </c>
      <c r="CE63" s="32">
        <f t="shared" si="4"/>
        <v>9129045</v>
      </c>
    </row>
    <row r="64" spans="1:83" x14ac:dyDescent="0.35">
      <c r="A64" s="39" t="s">
        <v>250</v>
      </c>
      <c r="B64" s="20"/>
      <c r="C64" s="24">
        <v>166658</v>
      </c>
      <c r="D64" s="24"/>
      <c r="E64" s="24">
        <v>479154</v>
      </c>
      <c r="F64" s="24">
        <v>6943</v>
      </c>
      <c r="G64" s="24"/>
      <c r="H64" s="24"/>
      <c r="I64" s="24"/>
      <c r="J64" s="24"/>
      <c r="K64" s="24"/>
      <c r="L64" s="24"/>
      <c r="M64" s="24"/>
      <c r="N64" s="24"/>
      <c r="O64" s="24">
        <v>81586</v>
      </c>
      <c r="P64" s="30">
        <v>2929993</v>
      </c>
      <c r="Q64" s="30">
        <v>62455</v>
      </c>
      <c r="R64" s="30">
        <v>104323</v>
      </c>
      <c r="S64" s="319">
        <v>134289</v>
      </c>
      <c r="T64" s="319">
        <v>41205</v>
      </c>
      <c r="U64" s="31">
        <v>2223648</v>
      </c>
      <c r="V64" s="30">
        <v>7739</v>
      </c>
      <c r="W64" s="30">
        <v>16023</v>
      </c>
      <c r="X64" s="30">
        <v>157003</v>
      </c>
      <c r="Y64" s="30">
        <v>136394</v>
      </c>
      <c r="Z64" s="30"/>
      <c r="AA64" s="30">
        <v>64141</v>
      </c>
      <c r="AB64" s="320">
        <v>1307561</v>
      </c>
      <c r="AC64" s="30">
        <v>127999</v>
      </c>
      <c r="AD64" s="30"/>
      <c r="AE64" s="30">
        <v>2424</v>
      </c>
      <c r="AF64" s="30"/>
      <c r="AG64" s="30">
        <v>587094</v>
      </c>
      <c r="AH64" s="30"/>
      <c r="AI64" s="30"/>
      <c r="AJ64" s="30"/>
      <c r="AK64" s="30"/>
      <c r="AL64" s="30"/>
      <c r="AM64" s="30"/>
      <c r="AN64" s="30"/>
      <c r="AO64" s="30">
        <v>151</v>
      </c>
      <c r="AP64" s="30">
        <v>572259</v>
      </c>
      <c r="AQ64" s="30"/>
      <c r="AR64" s="30"/>
      <c r="AS64" s="30"/>
      <c r="AT64" s="30"/>
      <c r="AU64" s="30"/>
      <c r="AV64" s="319">
        <v>441402</v>
      </c>
      <c r="AW64" s="319"/>
      <c r="AX64" s="319">
        <v>965</v>
      </c>
      <c r="AY64" s="30">
        <v>-54668</v>
      </c>
      <c r="AZ64" s="30"/>
      <c r="BA64" s="319">
        <v>543</v>
      </c>
      <c r="BB64" s="319"/>
      <c r="BC64" s="319"/>
      <c r="BD64" s="319">
        <v>15214</v>
      </c>
      <c r="BE64" s="30">
        <v>99954</v>
      </c>
      <c r="BF64" s="319">
        <v>110084</v>
      </c>
      <c r="BG64" s="319"/>
      <c r="BH64" s="319"/>
      <c r="BI64" s="319"/>
      <c r="BJ64" s="319"/>
      <c r="BK64" s="319">
        <v>36</v>
      </c>
      <c r="BL64" s="319">
        <v>16119</v>
      </c>
      <c r="BM64" s="319"/>
      <c r="BN64" s="319">
        <v>5593</v>
      </c>
      <c r="BO64" s="319"/>
      <c r="BP64" s="319"/>
      <c r="BQ64" s="319"/>
      <c r="BR64" s="319"/>
      <c r="BS64" s="319"/>
      <c r="BT64" s="319"/>
      <c r="BU64" s="319"/>
      <c r="BV64" s="319">
        <v>515</v>
      </c>
      <c r="BW64" s="319">
        <v>1466</v>
      </c>
      <c r="BX64" s="319">
        <v>2102</v>
      </c>
      <c r="BY64" s="319">
        <v>305</v>
      </c>
      <c r="BZ64" s="319"/>
      <c r="CA64" s="319"/>
      <c r="CB64" s="319"/>
      <c r="CC64" s="319">
        <v>69086</v>
      </c>
      <c r="CD64" s="29" t="s">
        <v>233</v>
      </c>
      <c r="CE64" s="32">
        <f t="shared" si="4"/>
        <v>9917758</v>
      </c>
    </row>
    <row r="65" spans="1:83" x14ac:dyDescent="0.35">
      <c r="A65" s="39" t="s">
        <v>251</v>
      </c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19"/>
      <c r="T65" s="319"/>
      <c r="U65" s="31"/>
      <c r="V65" s="30"/>
      <c r="W65" s="30"/>
      <c r="X65" s="30"/>
      <c r="Y65" s="30"/>
      <c r="Z65" s="30"/>
      <c r="AA65" s="30"/>
      <c r="AB65" s="32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>
        <v>1708</v>
      </c>
      <c r="AQ65" s="30"/>
      <c r="AR65" s="30"/>
      <c r="AS65" s="30"/>
      <c r="AT65" s="30"/>
      <c r="AU65" s="30"/>
      <c r="AV65" s="319"/>
      <c r="AW65" s="319"/>
      <c r="AX65" s="319"/>
      <c r="AY65" s="30"/>
      <c r="AZ65" s="30"/>
      <c r="BA65" s="319"/>
      <c r="BB65" s="319"/>
      <c r="BC65" s="319"/>
      <c r="BD65" s="319"/>
      <c r="BE65" s="30"/>
      <c r="BF65" s="319"/>
      <c r="BG65" s="319"/>
      <c r="BH65" s="319"/>
      <c r="BI65" s="319"/>
      <c r="BJ65" s="319"/>
      <c r="BK65" s="319"/>
      <c r="BL65" s="319"/>
      <c r="BM65" s="319"/>
      <c r="BN65" s="319"/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>
        <v>896117</v>
      </c>
      <c r="CD65" s="29" t="s">
        <v>233</v>
      </c>
      <c r="CE65" s="32">
        <f t="shared" si="4"/>
        <v>897825</v>
      </c>
    </row>
    <row r="66" spans="1:83" x14ac:dyDescent="0.35">
      <c r="A66" s="39" t="s">
        <v>252</v>
      </c>
      <c r="B66" s="20"/>
      <c r="C66" s="24">
        <v>0</v>
      </c>
      <c r="D66" s="24"/>
      <c r="E66" s="24">
        <v>1649939</v>
      </c>
      <c r="F66" s="24">
        <v>56929</v>
      </c>
      <c r="G66" s="24"/>
      <c r="H66" s="24"/>
      <c r="I66" s="24"/>
      <c r="J66" s="24"/>
      <c r="K66" s="24"/>
      <c r="L66" s="24"/>
      <c r="M66" s="24"/>
      <c r="N66" s="24"/>
      <c r="O66" s="24">
        <v>10399</v>
      </c>
      <c r="P66" s="30">
        <v>164465</v>
      </c>
      <c r="Q66" s="30">
        <v>0</v>
      </c>
      <c r="R66" s="30">
        <v>0</v>
      </c>
      <c r="S66" s="319">
        <v>50691</v>
      </c>
      <c r="T66" s="319">
        <v>0</v>
      </c>
      <c r="U66" s="31">
        <v>370597</v>
      </c>
      <c r="V66" s="30">
        <v>20</v>
      </c>
      <c r="W66" s="30">
        <v>188271</v>
      </c>
      <c r="X66" s="30">
        <v>181576</v>
      </c>
      <c r="Y66" s="30">
        <v>218178</v>
      </c>
      <c r="Z66" s="30"/>
      <c r="AA66" s="30">
        <v>34732</v>
      </c>
      <c r="AB66" s="320">
        <v>8705</v>
      </c>
      <c r="AC66" s="30">
        <v>2290</v>
      </c>
      <c r="AD66" s="30"/>
      <c r="AE66" s="30"/>
      <c r="AF66" s="30"/>
      <c r="AG66" s="30">
        <v>132798</v>
      </c>
      <c r="AH66" s="30"/>
      <c r="AI66" s="30"/>
      <c r="AJ66" s="30"/>
      <c r="AK66" s="30"/>
      <c r="AL66" s="30"/>
      <c r="AM66" s="30"/>
      <c r="AN66" s="30"/>
      <c r="AO66" s="30"/>
      <c r="AP66" s="30">
        <v>316929</v>
      </c>
      <c r="AQ66" s="30"/>
      <c r="AR66" s="30"/>
      <c r="AS66" s="30"/>
      <c r="AT66" s="30"/>
      <c r="AU66" s="30"/>
      <c r="AV66" s="319">
        <v>758018</v>
      </c>
      <c r="AW66" s="319"/>
      <c r="AX66" s="319">
        <v>0</v>
      </c>
      <c r="AY66" s="30">
        <v>393405</v>
      </c>
      <c r="AZ66" s="30"/>
      <c r="BA66" s="319">
        <v>211240</v>
      </c>
      <c r="BB66" s="319"/>
      <c r="BC66" s="319">
        <v>24511</v>
      </c>
      <c r="BD66" s="319">
        <v>0</v>
      </c>
      <c r="BE66" s="30">
        <v>1052001</v>
      </c>
      <c r="BF66" s="319">
        <v>400907</v>
      </c>
      <c r="BG66" s="319"/>
      <c r="BH66" s="319"/>
      <c r="BI66" s="319"/>
      <c r="BJ66" s="319"/>
      <c r="BK66" s="319"/>
      <c r="BL66" s="319"/>
      <c r="BM66" s="319"/>
      <c r="BN66" s="319">
        <v>8431</v>
      </c>
      <c r="BO66" s="319"/>
      <c r="BP66" s="319"/>
      <c r="BQ66" s="319"/>
      <c r="BR66" s="319"/>
      <c r="BS66" s="319"/>
      <c r="BT66" s="319"/>
      <c r="BU66" s="319"/>
      <c r="BV66" s="319">
        <v>3541</v>
      </c>
      <c r="BW66" s="319">
        <v>0</v>
      </c>
      <c r="BX66" s="319">
        <v>49306</v>
      </c>
      <c r="BY66" s="319">
        <v>0</v>
      </c>
      <c r="BZ66" s="319"/>
      <c r="CA66" s="319"/>
      <c r="CB66" s="319"/>
      <c r="CC66" s="319">
        <v>305917</v>
      </c>
      <c r="CD66" s="29" t="s">
        <v>233</v>
      </c>
      <c r="CE66" s="32">
        <f t="shared" si="4"/>
        <v>6593796</v>
      </c>
    </row>
    <row r="67" spans="1:83" x14ac:dyDescent="0.35">
      <c r="A67" s="39" t="s">
        <v>11</v>
      </c>
      <c r="B67" s="20"/>
      <c r="C67" s="32">
        <f t="shared" ref="C67:BN67" si="7">ROUND(C51+C52,0)</f>
        <v>91898</v>
      </c>
      <c r="D67" s="32">
        <f t="shared" si="7"/>
        <v>0</v>
      </c>
      <c r="E67" s="32">
        <f t="shared" si="7"/>
        <v>146407</v>
      </c>
      <c r="F67" s="32">
        <f t="shared" si="7"/>
        <v>89467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4044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24389</v>
      </c>
      <c r="P67" s="32">
        <f t="shared" si="7"/>
        <v>121051</v>
      </c>
      <c r="Q67" s="32">
        <f t="shared" si="7"/>
        <v>19501</v>
      </c>
      <c r="R67" s="32">
        <f t="shared" si="7"/>
        <v>4019</v>
      </c>
      <c r="S67" s="32">
        <f t="shared" si="7"/>
        <v>36893</v>
      </c>
      <c r="T67" s="32">
        <f t="shared" si="7"/>
        <v>6128</v>
      </c>
      <c r="U67" s="32">
        <f t="shared" si="7"/>
        <v>47140</v>
      </c>
      <c r="V67" s="32">
        <f t="shared" si="7"/>
        <v>2134</v>
      </c>
      <c r="W67" s="32">
        <f t="shared" si="7"/>
        <v>0</v>
      </c>
      <c r="X67" s="32">
        <f t="shared" si="7"/>
        <v>11959</v>
      </c>
      <c r="Y67" s="32">
        <f t="shared" si="7"/>
        <v>98374</v>
      </c>
      <c r="Z67" s="32">
        <f t="shared" si="7"/>
        <v>0</v>
      </c>
      <c r="AA67" s="32">
        <f t="shared" si="7"/>
        <v>13869</v>
      </c>
      <c r="AB67" s="32">
        <f t="shared" si="7"/>
        <v>23843</v>
      </c>
      <c r="AC67" s="32">
        <f t="shared" si="7"/>
        <v>22751</v>
      </c>
      <c r="AD67" s="32">
        <f t="shared" si="7"/>
        <v>0</v>
      </c>
      <c r="AE67" s="32">
        <f t="shared" si="7"/>
        <v>45304</v>
      </c>
      <c r="AF67" s="32">
        <f t="shared" si="7"/>
        <v>0</v>
      </c>
      <c r="AG67" s="32">
        <f t="shared" si="7"/>
        <v>223791</v>
      </c>
      <c r="AH67" s="32">
        <f t="shared" si="7"/>
        <v>0</v>
      </c>
      <c r="AI67" s="32">
        <f t="shared" si="7"/>
        <v>0</v>
      </c>
      <c r="AJ67" s="32">
        <f t="shared" si="7"/>
        <v>5359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48951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2357</v>
      </c>
      <c r="AW67" s="32">
        <f t="shared" si="7"/>
        <v>0</v>
      </c>
      <c r="AX67" s="32">
        <f t="shared" si="7"/>
        <v>0</v>
      </c>
      <c r="AY67" s="32">
        <f t="shared" si="7"/>
        <v>120058</v>
      </c>
      <c r="AZ67" s="32">
        <f t="shared" si="7"/>
        <v>0</v>
      </c>
      <c r="BA67" s="32">
        <f t="shared" si="7"/>
        <v>9205</v>
      </c>
      <c r="BB67" s="32">
        <f t="shared" si="7"/>
        <v>0</v>
      </c>
      <c r="BC67" s="32">
        <f t="shared" si="7"/>
        <v>0</v>
      </c>
      <c r="BD67" s="32">
        <f t="shared" si="7"/>
        <v>39821</v>
      </c>
      <c r="BE67" s="32">
        <f t="shared" si="7"/>
        <v>729580</v>
      </c>
      <c r="BF67" s="32">
        <f t="shared" si="7"/>
        <v>9899</v>
      </c>
      <c r="BG67" s="32">
        <f t="shared" si="7"/>
        <v>4143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20518</v>
      </c>
      <c r="BM67" s="32">
        <f t="shared" si="7"/>
        <v>0</v>
      </c>
      <c r="BN67" s="32">
        <f t="shared" si="7"/>
        <v>87160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45924</v>
      </c>
      <c r="BW67" s="32">
        <f t="shared" si="8"/>
        <v>13596</v>
      </c>
      <c r="BX67" s="32">
        <f t="shared" si="8"/>
        <v>22851</v>
      </c>
      <c r="BY67" s="32">
        <f t="shared" si="8"/>
        <v>7418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17467</v>
      </c>
      <c r="CD67" s="29" t="s">
        <v>233</v>
      </c>
      <c r="CE67" s="32">
        <f t="shared" si="4"/>
        <v>2217269</v>
      </c>
    </row>
    <row r="68" spans="1:83" x14ac:dyDescent="0.35">
      <c r="A68" s="39" t="s">
        <v>253</v>
      </c>
      <c r="B68" s="32"/>
      <c r="C68" s="24"/>
      <c r="D68" s="24"/>
      <c r="E68" s="24">
        <v>65655</v>
      </c>
      <c r="F68" s="24"/>
      <c r="G68" s="24"/>
      <c r="H68" s="24"/>
      <c r="I68" s="24"/>
      <c r="J68" s="24"/>
      <c r="K68" s="24"/>
      <c r="L68" s="24"/>
      <c r="M68" s="24"/>
      <c r="N68" s="24"/>
      <c r="O68" s="24">
        <v>349</v>
      </c>
      <c r="P68" s="30">
        <v>0</v>
      </c>
      <c r="Q68" s="30"/>
      <c r="R68" s="30"/>
      <c r="S68" s="319">
        <v>8785</v>
      </c>
      <c r="T68" s="319"/>
      <c r="U68" s="31">
        <v>0</v>
      </c>
      <c r="V68" s="30"/>
      <c r="W68" s="30">
        <v>0</v>
      </c>
      <c r="X68" s="30"/>
      <c r="Y68" s="30">
        <v>0</v>
      </c>
      <c r="Z68" s="30"/>
      <c r="AA68" s="30"/>
      <c r="AB68" s="320">
        <v>696</v>
      </c>
      <c r="AC68" s="30">
        <v>100202</v>
      </c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>
        <v>312395</v>
      </c>
      <c r="AQ68" s="30"/>
      <c r="AR68" s="30"/>
      <c r="AS68" s="30"/>
      <c r="AT68" s="30"/>
      <c r="AU68" s="30"/>
      <c r="AV68" s="319">
        <v>69392</v>
      </c>
      <c r="AW68" s="319"/>
      <c r="AX68" s="319">
        <v>28519</v>
      </c>
      <c r="AY68" s="30"/>
      <c r="AZ68" s="30"/>
      <c r="BA68" s="319"/>
      <c r="BB68" s="319"/>
      <c r="BC68" s="319"/>
      <c r="BD68" s="319"/>
      <c r="BE68" s="30">
        <v>12847</v>
      </c>
      <c r="BF68" s="319"/>
      <c r="BG68" s="319"/>
      <c r="BH68" s="319"/>
      <c r="BI68" s="319"/>
      <c r="BJ68" s="319"/>
      <c r="BK68" s="319"/>
      <c r="BL68" s="319"/>
      <c r="BM68" s="319"/>
      <c r="BN68" s="319">
        <v>30</v>
      </c>
      <c r="BO68" s="319"/>
      <c r="BP68" s="319"/>
      <c r="BQ68" s="319"/>
      <c r="BR68" s="319"/>
      <c r="BS68" s="319"/>
      <c r="BT68" s="319"/>
      <c r="BU68" s="319"/>
      <c r="BV68" s="319"/>
      <c r="BW68" s="319"/>
      <c r="BX68" s="319"/>
      <c r="BY68" s="319"/>
      <c r="BZ68" s="319"/>
      <c r="CA68" s="319"/>
      <c r="CB68" s="319"/>
      <c r="CC68" s="319"/>
      <c r="CD68" s="29" t="s">
        <v>233</v>
      </c>
      <c r="CE68" s="32">
        <f t="shared" si="4"/>
        <v>598870</v>
      </c>
    </row>
    <row r="69" spans="1:83" x14ac:dyDescent="0.3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129</v>
      </c>
      <c r="F69" s="32">
        <f t="shared" si="9"/>
        <v>291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3117</v>
      </c>
      <c r="Q69" s="32">
        <f t="shared" si="9"/>
        <v>0</v>
      </c>
      <c r="R69" s="32">
        <f t="shared" si="9"/>
        <v>56</v>
      </c>
      <c r="S69" s="32">
        <f t="shared" si="9"/>
        <v>15</v>
      </c>
      <c r="T69" s="32">
        <f t="shared" si="9"/>
        <v>0</v>
      </c>
      <c r="U69" s="32">
        <f t="shared" si="9"/>
        <v>615</v>
      </c>
      <c r="V69" s="32">
        <f t="shared" si="9"/>
        <v>0</v>
      </c>
      <c r="W69" s="32">
        <f t="shared" si="9"/>
        <v>0</v>
      </c>
      <c r="X69" s="32">
        <f t="shared" si="9"/>
        <v>184</v>
      </c>
      <c r="Y69" s="32">
        <f t="shared" si="9"/>
        <v>187</v>
      </c>
      <c r="Z69" s="32">
        <f t="shared" si="9"/>
        <v>0</v>
      </c>
      <c r="AA69" s="32">
        <f t="shared" si="9"/>
        <v>0</v>
      </c>
      <c r="AB69" s="32">
        <f t="shared" si="9"/>
        <v>1734</v>
      </c>
      <c r="AC69" s="32">
        <f t="shared" si="9"/>
        <v>0</v>
      </c>
      <c r="AD69" s="32">
        <f t="shared" si="9"/>
        <v>0</v>
      </c>
      <c r="AE69" s="32">
        <f t="shared" si="9"/>
        <v>0</v>
      </c>
      <c r="AF69" s="32">
        <f t="shared" si="9"/>
        <v>0</v>
      </c>
      <c r="AG69" s="32">
        <f t="shared" si="9"/>
        <v>28463</v>
      </c>
      <c r="AH69" s="32">
        <f t="shared" si="9"/>
        <v>0</v>
      </c>
      <c r="AI69" s="32">
        <f t="shared" si="9"/>
        <v>0</v>
      </c>
      <c r="AJ69" s="32">
        <f t="shared" si="9"/>
        <v>0</v>
      </c>
      <c r="AK69" s="32">
        <f t="shared" si="9"/>
        <v>0</v>
      </c>
      <c r="AL69" s="32">
        <f t="shared" si="9"/>
        <v>28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58883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4045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666</v>
      </c>
      <c r="BE69" s="32">
        <f t="shared" si="9"/>
        <v>0</v>
      </c>
      <c r="BF69" s="32">
        <f t="shared" si="9"/>
        <v>782</v>
      </c>
      <c r="BG69" s="32">
        <f t="shared" si="9"/>
        <v>0</v>
      </c>
      <c r="BH69" s="32">
        <f t="shared" si="9"/>
        <v>0</v>
      </c>
      <c r="BI69" s="32">
        <f t="shared" si="9"/>
        <v>0</v>
      </c>
      <c r="BJ69" s="32">
        <f t="shared" si="9"/>
        <v>0</v>
      </c>
      <c r="BK69" s="32">
        <f t="shared" si="9"/>
        <v>0</v>
      </c>
      <c r="BL69" s="32">
        <f t="shared" si="9"/>
        <v>194</v>
      </c>
      <c r="BM69" s="32">
        <f t="shared" si="9"/>
        <v>0</v>
      </c>
      <c r="BN69" s="32">
        <f t="shared" si="9"/>
        <v>64461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0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0</v>
      </c>
      <c r="BW69" s="32">
        <f t="shared" si="10"/>
        <v>247</v>
      </c>
      <c r="BX69" s="32">
        <f t="shared" si="10"/>
        <v>0</v>
      </c>
      <c r="BY69" s="32">
        <f t="shared" si="10"/>
        <v>7950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32040</v>
      </c>
      <c r="CD69" s="32">
        <f t="shared" si="10"/>
        <v>0</v>
      </c>
      <c r="CE69" s="32">
        <f>SUM(CE70:CE84)</f>
        <v>204087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268</v>
      </c>
      <c r="B83" s="20"/>
      <c r="C83" s="24"/>
      <c r="D83" s="24"/>
      <c r="E83" s="30">
        <v>129</v>
      </c>
      <c r="F83" s="30">
        <v>291</v>
      </c>
      <c r="G83" s="24"/>
      <c r="H83" s="24"/>
      <c r="I83" s="30"/>
      <c r="J83" s="30"/>
      <c r="K83" s="30"/>
      <c r="L83" s="30"/>
      <c r="M83" s="24"/>
      <c r="N83" s="24"/>
      <c r="O83" s="24">
        <v>0</v>
      </c>
      <c r="P83" s="30">
        <v>3117</v>
      </c>
      <c r="Q83" s="30">
        <v>0</v>
      </c>
      <c r="R83" s="31">
        <v>56</v>
      </c>
      <c r="S83" s="30">
        <v>15</v>
      </c>
      <c r="T83" s="24">
        <v>0</v>
      </c>
      <c r="U83" s="30">
        <v>615</v>
      </c>
      <c r="V83" s="30"/>
      <c r="W83" s="24"/>
      <c r="X83" s="30">
        <v>184</v>
      </c>
      <c r="Y83" s="30">
        <v>187</v>
      </c>
      <c r="Z83" s="30"/>
      <c r="AA83" s="30">
        <v>0</v>
      </c>
      <c r="AB83" s="30">
        <v>1734</v>
      </c>
      <c r="AC83" s="30">
        <v>0</v>
      </c>
      <c r="AD83" s="30"/>
      <c r="AE83" s="30">
        <v>0</v>
      </c>
      <c r="AF83" s="30"/>
      <c r="AG83" s="30">
        <v>28463</v>
      </c>
      <c r="AH83" s="30"/>
      <c r="AI83" s="30"/>
      <c r="AJ83" s="30"/>
      <c r="AK83" s="30"/>
      <c r="AL83" s="30">
        <v>28</v>
      </c>
      <c r="AM83" s="30"/>
      <c r="AN83" s="30"/>
      <c r="AO83" s="24"/>
      <c r="AP83" s="30">
        <v>58883</v>
      </c>
      <c r="AQ83" s="24"/>
      <c r="AR83" s="24"/>
      <c r="AS83" s="24"/>
      <c r="AT83" s="24"/>
      <c r="AU83" s="30"/>
      <c r="AV83" s="30"/>
      <c r="AW83" s="30"/>
      <c r="AX83" s="30"/>
      <c r="AY83" s="30">
        <v>4045</v>
      </c>
      <c r="AZ83" s="30"/>
      <c r="BA83" s="30"/>
      <c r="BB83" s="30"/>
      <c r="BC83" s="30"/>
      <c r="BD83" s="30">
        <v>666</v>
      </c>
      <c r="BE83" s="30">
        <v>0</v>
      </c>
      <c r="BF83" s="30">
        <v>782</v>
      </c>
      <c r="BG83" s="30"/>
      <c r="BH83" s="31"/>
      <c r="BI83" s="30"/>
      <c r="BJ83" s="30"/>
      <c r="BK83" s="30">
        <v>0</v>
      </c>
      <c r="BL83" s="30">
        <v>194</v>
      </c>
      <c r="BM83" s="30"/>
      <c r="BN83" s="30">
        <v>64461</v>
      </c>
      <c r="BO83" s="30"/>
      <c r="BP83" s="30"/>
      <c r="BQ83" s="30"/>
      <c r="BR83" s="30"/>
      <c r="BS83" s="30"/>
      <c r="BT83" s="30"/>
      <c r="BU83" s="30"/>
      <c r="BV83" s="30">
        <v>0</v>
      </c>
      <c r="BW83" s="30">
        <v>247</v>
      </c>
      <c r="BX83" s="30">
        <v>0</v>
      </c>
      <c r="BY83" s="30">
        <v>7950</v>
      </c>
      <c r="BZ83" s="30"/>
      <c r="CA83" s="30"/>
      <c r="CB83" s="30"/>
      <c r="CC83" s="30">
        <v>32040</v>
      </c>
      <c r="CD83" s="35"/>
      <c r="CE83" s="32">
        <f t="shared" si="11"/>
        <v>204087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35">
      <c r="A85" s="39" t="s">
        <v>270</v>
      </c>
      <c r="B85" s="32"/>
      <c r="C85" s="32">
        <f>SUM(C61:C69)-C84</f>
        <v>2604447</v>
      </c>
      <c r="D85" s="32">
        <f t="shared" ref="D85:BO85" si="12">SUM(D61:D69)-D84</f>
        <v>0</v>
      </c>
      <c r="E85" s="32">
        <f t="shared" si="12"/>
        <v>7861372</v>
      </c>
      <c r="F85" s="32">
        <f t="shared" si="12"/>
        <v>2411191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4044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116723</v>
      </c>
      <c r="P85" s="32">
        <f t="shared" si="12"/>
        <v>5660447</v>
      </c>
      <c r="Q85" s="32">
        <f t="shared" si="12"/>
        <v>1742088</v>
      </c>
      <c r="R85" s="32">
        <f t="shared" si="12"/>
        <v>1246770</v>
      </c>
      <c r="S85" s="32">
        <f t="shared" si="12"/>
        <v>357836</v>
      </c>
      <c r="T85" s="32">
        <f t="shared" si="12"/>
        <v>47333</v>
      </c>
      <c r="U85" s="32">
        <f t="shared" si="12"/>
        <v>4192777</v>
      </c>
      <c r="V85" s="32">
        <f t="shared" si="12"/>
        <v>9893</v>
      </c>
      <c r="W85" s="32">
        <f t="shared" si="12"/>
        <v>204294</v>
      </c>
      <c r="X85" s="32">
        <f t="shared" si="12"/>
        <v>497419</v>
      </c>
      <c r="Y85" s="32">
        <f t="shared" si="12"/>
        <v>3274386</v>
      </c>
      <c r="Z85" s="32">
        <f t="shared" si="12"/>
        <v>0</v>
      </c>
      <c r="AA85" s="32">
        <f t="shared" si="12"/>
        <v>268359</v>
      </c>
      <c r="AB85" s="32">
        <f t="shared" si="12"/>
        <v>2176685</v>
      </c>
      <c r="AC85" s="32">
        <f t="shared" si="12"/>
        <v>1046574</v>
      </c>
      <c r="AD85" s="32">
        <f t="shared" si="12"/>
        <v>0</v>
      </c>
      <c r="AE85" s="32">
        <f t="shared" si="12"/>
        <v>224749</v>
      </c>
      <c r="AF85" s="32">
        <f t="shared" si="12"/>
        <v>0</v>
      </c>
      <c r="AG85" s="32">
        <f t="shared" si="12"/>
        <v>6864585</v>
      </c>
      <c r="AH85" s="32">
        <f t="shared" si="12"/>
        <v>0</v>
      </c>
      <c r="AI85" s="32">
        <f t="shared" si="12"/>
        <v>0</v>
      </c>
      <c r="AJ85" s="32">
        <f t="shared" si="12"/>
        <v>5359</v>
      </c>
      <c r="AK85" s="32">
        <f t="shared" si="12"/>
        <v>0</v>
      </c>
      <c r="AL85" s="32">
        <f t="shared" si="12"/>
        <v>22951</v>
      </c>
      <c r="AM85" s="32">
        <f t="shared" si="12"/>
        <v>0</v>
      </c>
      <c r="AN85" s="32">
        <f t="shared" si="12"/>
        <v>0</v>
      </c>
      <c r="AO85" s="32">
        <f t="shared" si="12"/>
        <v>49102</v>
      </c>
      <c r="AP85" s="32">
        <f t="shared" si="12"/>
        <v>9032916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1281191</v>
      </c>
      <c r="AW85" s="32">
        <f t="shared" si="12"/>
        <v>0</v>
      </c>
      <c r="AX85" s="32">
        <f t="shared" si="12"/>
        <v>29484</v>
      </c>
      <c r="AY85" s="32">
        <f t="shared" si="12"/>
        <v>1267138</v>
      </c>
      <c r="AZ85" s="32">
        <f t="shared" si="12"/>
        <v>0</v>
      </c>
      <c r="BA85" s="32">
        <f t="shared" si="12"/>
        <v>220988</v>
      </c>
      <c r="BB85" s="32">
        <f t="shared" si="12"/>
        <v>0</v>
      </c>
      <c r="BC85" s="32">
        <f t="shared" si="12"/>
        <v>24511</v>
      </c>
      <c r="BD85" s="32">
        <f t="shared" si="12"/>
        <v>334762</v>
      </c>
      <c r="BE85" s="32">
        <f t="shared" si="12"/>
        <v>2180670</v>
      </c>
      <c r="BF85" s="32">
        <f t="shared" si="12"/>
        <v>1076279</v>
      </c>
      <c r="BG85" s="32">
        <f t="shared" si="12"/>
        <v>4143</v>
      </c>
      <c r="BH85" s="32">
        <f t="shared" si="12"/>
        <v>0</v>
      </c>
      <c r="BI85" s="32">
        <f t="shared" si="12"/>
        <v>0</v>
      </c>
      <c r="BJ85" s="32">
        <f t="shared" si="12"/>
        <v>0</v>
      </c>
      <c r="BK85" s="32">
        <f t="shared" si="12"/>
        <v>36</v>
      </c>
      <c r="BL85" s="32">
        <f t="shared" si="12"/>
        <v>663501</v>
      </c>
      <c r="BM85" s="32">
        <f t="shared" si="12"/>
        <v>0</v>
      </c>
      <c r="BN85" s="32">
        <f t="shared" si="12"/>
        <v>846853</v>
      </c>
      <c r="BO85" s="32">
        <f t="shared" si="12"/>
        <v>0</v>
      </c>
      <c r="BP85" s="32">
        <f t="shared" ref="BP85:CD85" si="13">SUM(BP61:BP69)-BP84</f>
        <v>0</v>
      </c>
      <c r="BQ85" s="32">
        <f t="shared" si="13"/>
        <v>0</v>
      </c>
      <c r="BR85" s="32">
        <f t="shared" si="13"/>
        <v>0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370510</v>
      </c>
      <c r="BW85" s="32">
        <f t="shared" si="13"/>
        <v>174948</v>
      </c>
      <c r="BX85" s="32">
        <f t="shared" si="13"/>
        <v>538352</v>
      </c>
      <c r="BY85" s="32">
        <f t="shared" si="13"/>
        <v>1151046</v>
      </c>
      <c r="BZ85" s="32">
        <f t="shared" si="13"/>
        <v>0</v>
      </c>
      <c r="CA85" s="32">
        <f t="shared" si="13"/>
        <v>0</v>
      </c>
      <c r="CB85" s="32">
        <f t="shared" si="13"/>
        <v>0</v>
      </c>
      <c r="CC85" s="32">
        <f t="shared" si="13"/>
        <v>1476671</v>
      </c>
      <c r="CD85" s="32">
        <f t="shared" si="13"/>
        <v>0</v>
      </c>
      <c r="CE85" s="32">
        <f t="shared" si="11"/>
        <v>61563383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9038221</v>
      </c>
      <c r="D87" s="24"/>
      <c r="E87" s="24">
        <v>21061830</v>
      </c>
      <c r="F87" s="24">
        <v>1268630</v>
      </c>
      <c r="G87" s="24"/>
      <c r="H87" s="24"/>
      <c r="I87" s="24"/>
      <c r="J87" s="24">
        <v>561467</v>
      </c>
      <c r="K87" s="24"/>
      <c r="L87" s="24"/>
      <c r="M87" s="24"/>
      <c r="N87" s="24"/>
      <c r="O87" s="24">
        <v>860741</v>
      </c>
      <c r="P87" s="24">
        <v>7748897</v>
      </c>
      <c r="Q87" s="24">
        <v>618754</v>
      </c>
      <c r="R87" s="24">
        <v>1199476</v>
      </c>
      <c r="S87" s="24">
        <v>1859623</v>
      </c>
      <c r="T87" s="24">
        <v>502607</v>
      </c>
      <c r="U87" s="24">
        <v>9366410</v>
      </c>
      <c r="V87" s="24">
        <v>162661</v>
      </c>
      <c r="W87" s="24">
        <v>516733</v>
      </c>
      <c r="X87" s="24">
        <v>5429966</v>
      </c>
      <c r="Y87" s="24">
        <v>2516679</v>
      </c>
      <c r="Z87" s="24"/>
      <c r="AA87" s="24">
        <v>125213</v>
      </c>
      <c r="AB87" s="24">
        <v>5628827</v>
      </c>
      <c r="AC87" s="24">
        <v>2149114</v>
      </c>
      <c r="AD87" s="24"/>
      <c r="AE87" s="24">
        <v>496153</v>
      </c>
      <c r="AF87" s="24"/>
      <c r="AG87" s="24">
        <v>11018078</v>
      </c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>
        <v>263723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82393803</v>
      </c>
    </row>
    <row r="88" spans="1:84" x14ac:dyDescent="0.35">
      <c r="A88" s="26" t="s">
        <v>273</v>
      </c>
      <c r="B88" s="20"/>
      <c r="C88" s="24">
        <v>219305</v>
      </c>
      <c r="D88" s="24"/>
      <c r="E88" s="24">
        <v>1175294</v>
      </c>
      <c r="F88" s="24">
        <v>104303</v>
      </c>
      <c r="G88" s="24"/>
      <c r="H88" s="24"/>
      <c r="I88" s="24"/>
      <c r="J88" s="24">
        <v>28936</v>
      </c>
      <c r="K88" s="24"/>
      <c r="L88" s="24"/>
      <c r="M88" s="24"/>
      <c r="N88" s="24"/>
      <c r="O88" s="24">
        <v>209218</v>
      </c>
      <c r="P88" s="24">
        <v>21890386</v>
      </c>
      <c r="Q88" s="24">
        <v>2449687</v>
      </c>
      <c r="R88" s="24">
        <v>1987906</v>
      </c>
      <c r="S88" s="24">
        <v>7089209</v>
      </c>
      <c r="T88" s="24">
        <v>523139</v>
      </c>
      <c r="U88" s="24">
        <v>26252638</v>
      </c>
      <c r="V88" s="24">
        <v>745234</v>
      </c>
      <c r="W88" s="24">
        <v>4321825</v>
      </c>
      <c r="X88" s="24">
        <v>24799456</v>
      </c>
      <c r="Y88" s="24">
        <v>15137471</v>
      </c>
      <c r="Z88" s="24"/>
      <c r="AA88" s="24">
        <v>1230430</v>
      </c>
      <c r="AB88" s="24">
        <v>3024715</v>
      </c>
      <c r="AC88" s="24">
        <v>521362</v>
      </c>
      <c r="AD88" s="24"/>
      <c r="AE88" s="24">
        <v>475716</v>
      </c>
      <c r="AF88" s="24"/>
      <c r="AG88" s="24">
        <v>50909091</v>
      </c>
      <c r="AH88" s="24"/>
      <c r="AI88" s="24"/>
      <c r="AJ88" s="24"/>
      <c r="AK88" s="24"/>
      <c r="AL88" s="24"/>
      <c r="AM88" s="24"/>
      <c r="AN88" s="24"/>
      <c r="AO88" s="24"/>
      <c r="AP88" s="24">
        <v>13558786</v>
      </c>
      <c r="AQ88" s="24"/>
      <c r="AR88" s="24"/>
      <c r="AS88" s="24"/>
      <c r="AT88" s="24"/>
      <c r="AU88" s="24"/>
      <c r="AV88" s="24">
        <v>12901201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189555308</v>
      </c>
    </row>
    <row r="89" spans="1:84" x14ac:dyDescent="0.35">
      <c r="A89" s="26" t="s">
        <v>274</v>
      </c>
      <c r="B89" s="20"/>
      <c r="C89" s="32">
        <f>C87+C88</f>
        <v>9257526</v>
      </c>
      <c r="D89" s="32">
        <f t="shared" ref="D89:AV89" si="15">D87+D88</f>
        <v>0</v>
      </c>
      <c r="E89" s="32">
        <f t="shared" si="15"/>
        <v>22237124</v>
      </c>
      <c r="F89" s="32">
        <f t="shared" si="15"/>
        <v>1372933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590403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1069959</v>
      </c>
      <c r="P89" s="32">
        <f t="shared" si="15"/>
        <v>29639283</v>
      </c>
      <c r="Q89" s="32">
        <f t="shared" si="15"/>
        <v>3068441</v>
      </c>
      <c r="R89" s="32">
        <f t="shared" si="15"/>
        <v>3187382</v>
      </c>
      <c r="S89" s="32">
        <f t="shared" si="15"/>
        <v>8948832</v>
      </c>
      <c r="T89" s="32">
        <f t="shared" si="15"/>
        <v>1025746</v>
      </c>
      <c r="U89" s="32">
        <f t="shared" si="15"/>
        <v>35619048</v>
      </c>
      <c r="V89" s="32">
        <f t="shared" si="15"/>
        <v>907895</v>
      </c>
      <c r="W89" s="32">
        <f t="shared" si="15"/>
        <v>4838558</v>
      </c>
      <c r="X89" s="32">
        <f t="shared" si="15"/>
        <v>30229422</v>
      </c>
      <c r="Y89" s="32">
        <f t="shared" si="15"/>
        <v>17654150</v>
      </c>
      <c r="Z89" s="32">
        <f t="shared" si="15"/>
        <v>0</v>
      </c>
      <c r="AA89" s="32">
        <f t="shared" si="15"/>
        <v>1355643</v>
      </c>
      <c r="AB89" s="32">
        <f t="shared" si="15"/>
        <v>8653542</v>
      </c>
      <c r="AC89" s="32">
        <f t="shared" si="15"/>
        <v>2670476</v>
      </c>
      <c r="AD89" s="32">
        <f t="shared" si="15"/>
        <v>0</v>
      </c>
      <c r="AE89" s="32">
        <f t="shared" si="15"/>
        <v>971869</v>
      </c>
      <c r="AF89" s="32">
        <f t="shared" si="15"/>
        <v>0</v>
      </c>
      <c r="AG89" s="32">
        <f t="shared" si="15"/>
        <v>61927169</v>
      </c>
      <c r="AH89" s="32">
        <f t="shared" si="15"/>
        <v>0</v>
      </c>
      <c r="AI89" s="32">
        <f t="shared" si="15"/>
        <v>0</v>
      </c>
      <c r="AJ89" s="32">
        <f t="shared" si="15"/>
        <v>0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13558786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13164924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271949111</v>
      </c>
    </row>
    <row r="90" spans="1:84" x14ac:dyDescent="0.35">
      <c r="A90" s="39" t="s">
        <v>275</v>
      </c>
      <c r="B90" s="32"/>
      <c r="C90" s="24">
        <v>3704</v>
      </c>
      <c r="D90" s="24"/>
      <c r="E90" s="24">
        <v>5901</v>
      </c>
      <c r="F90" s="24">
        <v>3606</v>
      </c>
      <c r="G90" s="24"/>
      <c r="H90" s="24"/>
      <c r="I90" s="24"/>
      <c r="J90" s="24">
        <v>163</v>
      </c>
      <c r="K90" s="24"/>
      <c r="L90" s="24"/>
      <c r="M90" s="24"/>
      <c r="N90" s="24"/>
      <c r="O90" s="24">
        <v>983</v>
      </c>
      <c r="P90" s="24">
        <v>4879</v>
      </c>
      <c r="Q90" s="24">
        <v>786</v>
      </c>
      <c r="R90" s="24">
        <v>162</v>
      </c>
      <c r="S90" s="24">
        <v>1487</v>
      </c>
      <c r="T90" s="24">
        <v>247</v>
      </c>
      <c r="U90" s="24">
        <v>1900</v>
      </c>
      <c r="V90" s="24">
        <v>86</v>
      </c>
      <c r="W90" s="24"/>
      <c r="X90" s="24">
        <v>482</v>
      </c>
      <c r="Y90" s="24">
        <v>3965</v>
      </c>
      <c r="Z90" s="24"/>
      <c r="AA90" s="24">
        <v>559</v>
      </c>
      <c r="AB90" s="24">
        <v>961</v>
      </c>
      <c r="AC90" s="24">
        <v>917</v>
      </c>
      <c r="AD90" s="24"/>
      <c r="AE90" s="24">
        <v>1826</v>
      </c>
      <c r="AF90" s="24"/>
      <c r="AG90" s="24">
        <v>9020</v>
      </c>
      <c r="AH90" s="24"/>
      <c r="AI90" s="24"/>
      <c r="AJ90" s="24">
        <v>216</v>
      </c>
      <c r="AK90" s="24"/>
      <c r="AL90" s="24"/>
      <c r="AM90" s="24"/>
      <c r="AN90" s="24"/>
      <c r="AO90" s="24">
        <v>1973</v>
      </c>
      <c r="AP90" s="24"/>
      <c r="AQ90" s="24"/>
      <c r="AR90" s="24"/>
      <c r="AS90" s="24"/>
      <c r="AT90" s="24"/>
      <c r="AU90" s="24"/>
      <c r="AV90" s="24">
        <v>95</v>
      </c>
      <c r="AW90" s="24"/>
      <c r="AX90" s="24"/>
      <c r="AY90" s="24">
        <v>4839</v>
      </c>
      <c r="AZ90" s="24"/>
      <c r="BA90" s="24">
        <v>371</v>
      </c>
      <c r="BB90" s="24"/>
      <c r="BC90" s="24"/>
      <c r="BD90" s="24">
        <v>1605</v>
      </c>
      <c r="BE90" s="24">
        <v>29406</v>
      </c>
      <c r="BF90" s="24">
        <v>399</v>
      </c>
      <c r="BG90" s="24">
        <v>167</v>
      </c>
      <c r="BH90" s="24"/>
      <c r="BI90" s="24"/>
      <c r="BJ90" s="24"/>
      <c r="BK90" s="24"/>
      <c r="BL90" s="24">
        <v>827</v>
      </c>
      <c r="BM90" s="24"/>
      <c r="BN90" s="24">
        <v>3513</v>
      </c>
      <c r="BO90" s="24"/>
      <c r="BP90" s="24"/>
      <c r="BQ90" s="24"/>
      <c r="BR90" s="24"/>
      <c r="BS90" s="24"/>
      <c r="BT90" s="24"/>
      <c r="BU90" s="24"/>
      <c r="BV90" s="24">
        <v>1851</v>
      </c>
      <c r="BW90" s="24">
        <v>548</v>
      </c>
      <c r="BX90" s="24">
        <v>921</v>
      </c>
      <c r="BY90" s="24">
        <v>299</v>
      </c>
      <c r="BZ90" s="24"/>
      <c r="CA90" s="24"/>
      <c r="CB90" s="24"/>
      <c r="CC90" s="24">
        <v>704</v>
      </c>
      <c r="CD90" s="264" t="s">
        <v>233</v>
      </c>
      <c r="CE90" s="32">
        <f t="shared" si="14"/>
        <v>89368</v>
      </c>
      <c r="CF90" s="32">
        <f>BE59-CE90</f>
        <v>0</v>
      </c>
    </row>
    <row r="91" spans="1:84" x14ac:dyDescent="0.35">
      <c r="A91" s="26" t="s">
        <v>276</v>
      </c>
      <c r="B91" s="20"/>
      <c r="C91" s="24">
        <v>5154.7999999999993</v>
      </c>
      <c r="D91" s="24"/>
      <c r="E91" s="24">
        <v>15870.4</v>
      </c>
      <c r="F91" s="24">
        <v>1089.1999999999998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>
        <v>16863</v>
      </c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38977.399999999994</v>
      </c>
      <c r="CF91" s="32">
        <f>AY59-CE91</f>
        <v>44554.600000000006</v>
      </c>
    </row>
    <row r="92" spans="1:84" x14ac:dyDescent="0.35">
      <c r="A92" s="26" t="s">
        <v>277</v>
      </c>
      <c r="B92" s="20"/>
      <c r="C92" s="24">
        <v>1852.6239835846925</v>
      </c>
      <c r="D92" s="24"/>
      <c r="E92" s="24">
        <v>2951.4940947983991</v>
      </c>
      <c r="F92" s="24">
        <v>1803.6074742997846</v>
      </c>
      <c r="G92" s="24"/>
      <c r="H92" s="24"/>
      <c r="I92" s="24"/>
      <c r="J92" s="24">
        <v>81.527459320816661</v>
      </c>
      <c r="K92" s="24"/>
      <c r="L92" s="24"/>
      <c r="M92" s="24"/>
      <c r="N92" s="24"/>
      <c r="O92" s="24">
        <v>491.66559823535448</v>
      </c>
      <c r="P92" s="24">
        <v>2440.3219265414996</v>
      </c>
      <c r="Q92" s="24">
        <v>393.13241120344725</v>
      </c>
      <c r="R92" s="24">
        <v>81.027290858725749</v>
      </c>
      <c r="S92" s="24">
        <v>743.7505031291679</v>
      </c>
      <c r="T92" s="24">
        <v>123.54161013645225</v>
      </c>
      <c r="U92" s="24">
        <v>950.32007797270944</v>
      </c>
      <c r="V92" s="24">
        <v>43.014487739817383</v>
      </c>
      <c r="W92" s="24"/>
      <c r="X92" s="24">
        <v>241.0811987278137</v>
      </c>
      <c r="Y92" s="24">
        <v>1983.1679521904175</v>
      </c>
      <c r="Z92" s="24"/>
      <c r="AA92" s="24">
        <v>279.59417030881292</v>
      </c>
      <c r="AB92" s="24">
        <v>480.66189206935468</v>
      </c>
      <c r="AC92" s="24">
        <v>458.65447973735508</v>
      </c>
      <c r="AD92" s="24"/>
      <c r="AE92" s="24">
        <v>913.30761177798286</v>
      </c>
      <c r="AF92" s="24"/>
      <c r="AG92" s="24">
        <v>4511.5195280599155</v>
      </c>
      <c r="AH92" s="24"/>
      <c r="AI92" s="24"/>
      <c r="AJ92" s="24">
        <v>108.03638781163436</v>
      </c>
      <c r="AK92" s="24"/>
      <c r="AL92" s="24"/>
      <c r="AM92" s="24"/>
      <c r="AN92" s="24"/>
      <c r="AO92" s="24">
        <v>986.83237570534527</v>
      </c>
      <c r="AP92" s="24"/>
      <c r="AQ92" s="24"/>
      <c r="AR92" s="24"/>
      <c r="AS92" s="24"/>
      <c r="AT92" s="24"/>
      <c r="AU92" s="24"/>
      <c r="AV92" s="24">
        <v>47.516003898635475</v>
      </c>
      <c r="AW92" s="24"/>
      <c r="AX92" s="321" t="s">
        <v>233</v>
      </c>
      <c r="AY92" s="321" t="s">
        <v>233</v>
      </c>
      <c r="AZ92" s="29" t="s">
        <v>233</v>
      </c>
      <c r="BA92" s="24">
        <v>185.56249943572379</v>
      </c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>
        <v>413.63931814917413</v>
      </c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>
        <v>925.81182333025549</v>
      </c>
      <c r="BW92" s="24">
        <v>274.09231722581302</v>
      </c>
      <c r="BX92" s="24">
        <v>460.65515358571866</v>
      </c>
      <c r="BY92" s="24">
        <v>149.550370165179</v>
      </c>
      <c r="BZ92" s="24"/>
      <c r="CA92" s="24"/>
      <c r="CB92" s="24"/>
      <c r="CC92" s="29" t="s">
        <v>233</v>
      </c>
      <c r="CD92" s="29" t="s">
        <v>233</v>
      </c>
      <c r="CE92" s="32">
        <f t="shared" si="14"/>
        <v>24375.709999999992</v>
      </c>
      <c r="CF92" s="20"/>
    </row>
    <row r="93" spans="1:84" x14ac:dyDescent="0.35">
      <c r="A93" s="26" t="s">
        <v>278</v>
      </c>
      <c r="B93" s="20"/>
      <c r="C93" s="24">
        <v>19678</v>
      </c>
      <c r="D93" s="24"/>
      <c r="E93" s="24">
        <v>69869</v>
      </c>
      <c r="F93" s="24">
        <v>14863</v>
      </c>
      <c r="G93" s="24"/>
      <c r="H93" s="24"/>
      <c r="I93" s="24"/>
      <c r="J93" s="24"/>
      <c r="K93" s="24"/>
      <c r="L93" s="24"/>
      <c r="M93" s="24"/>
      <c r="N93" s="24"/>
      <c r="O93" s="24"/>
      <c r="P93" s="24">
        <v>33506</v>
      </c>
      <c r="Q93" s="24">
        <v>13391</v>
      </c>
      <c r="R93" s="24"/>
      <c r="S93" s="24">
        <v>837</v>
      </c>
      <c r="T93" s="24"/>
      <c r="U93" s="24"/>
      <c r="V93" s="24"/>
      <c r="W93" s="24">
        <v>2176</v>
      </c>
      <c r="X93" s="24"/>
      <c r="Y93" s="24">
        <v>33032</v>
      </c>
      <c r="Z93" s="24"/>
      <c r="AA93" s="24"/>
      <c r="AB93" s="24">
        <v>349</v>
      </c>
      <c r="AC93" s="24">
        <v>723</v>
      </c>
      <c r="AD93" s="24"/>
      <c r="AE93" s="24">
        <v>317</v>
      </c>
      <c r="AF93" s="24"/>
      <c r="AG93" s="24">
        <v>113591</v>
      </c>
      <c r="AH93" s="24"/>
      <c r="AI93" s="24"/>
      <c r="AJ93" s="24"/>
      <c r="AK93" s="24"/>
      <c r="AL93" s="24"/>
      <c r="AM93" s="24"/>
      <c r="AN93" s="24"/>
      <c r="AO93" s="24"/>
      <c r="AP93" s="24">
        <v>1161</v>
      </c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303493</v>
      </c>
      <c r="CF93" s="32">
        <f>BA59</f>
        <v>0</v>
      </c>
    </row>
    <row r="94" spans="1:84" x14ac:dyDescent="0.35">
      <c r="A94" s="26" t="s">
        <v>279</v>
      </c>
      <c r="B94" s="20"/>
      <c r="C94" s="315">
        <v>8.4054606591893197</v>
      </c>
      <c r="D94" s="315"/>
      <c r="E94" s="315">
        <v>18.728472204618502</v>
      </c>
      <c r="F94" s="315">
        <v>9.4963936616752296</v>
      </c>
      <c r="G94" s="315"/>
      <c r="H94" s="315"/>
      <c r="I94" s="315"/>
      <c r="J94" s="315"/>
      <c r="K94" s="315"/>
      <c r="L94" s="315"/>
      <c r="M94" s="315"/>
      <c r="N94" s="315"/>
      <c r="O94" s="315"/>
      <c r="P94" s="316">
        <v>2.6148453710238702</v>
      </c>
      <c r="Q94" s="316">
        <v>6.81484463951716</v>
      </c>
      <c r="R94" s="316"/>
      <c r="S94" s="317"/>
      <c r="T94" s="317"/>
      <c r="U94" s="318"/>
      <c r="V94" s="316"/>
      <c r="W94" s="316"/>
      <c r="X94" s="316"/>
      <c r="Y94" s="316"/>
      <c r="Z94" s="316"/>
      <c r="AA94" s="316"/>
      <c r="AB94" s="317"/>
      <c r="AC94" s="316"/>
      <c r="AD94" s="316"/>
      <c r="AE94" s="316"/>
      <c r="AF94" s="316"/>
      <c r="AG94" s="316">
        <v>20.634850353351599</v>
      </c>
      <c r="AH94" s="316"/>
      <c r="AI94" s="316"/>
      <c r="AJ94" s="316"/>
      <c r="AK94" s="316"/>
      <c r="AL94" s="316"/>
      <c r="AM94" s="316"/>
      <c r="AN94" s="316"/>
      <c r="AO94" s="316"/>
      <c r="AP94" s="316">
        <v>5.0785092652276056</v>
      </c>
      <c r="AQ94" s="316"/>
      <c r="AR94" s="316"/>
      <c r="AS94" s="316"/>
      <c r="AT94" s="316"/>
      <c r="AU94" s="316"/>
      <c r="AV94" s="317">
        <v>3.9699992114385099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75.743375366041789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98223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1371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1372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 t="s">
        <v>1374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1377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5" t="s">
        <v>1376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1640</v>
      </c>
      <c r="D127" s="50">
        <v>8399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195</v>
      </c>
      <c r="D130" s="50">
        <v>269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6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38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4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48</v>
      </c>
    </row>
    <row r="144" spans="1:5" x14ac:dyDescent="0.35">
      <c r="A144" s="20" t="s">
        <v>325</v>
      </c>
      <c r="B144" s="46" t="s">
        <v>284</v>
      </c>
      <c r="C144" s="47">
        <v>48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5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786</v>
      </c>
      <c r="C154" s="50">
        <v>514</v>
      </c>
      <c r="D154" s="50">
        <v>535</v>
      </c>
      <c r="E154" s="32">
        <f>SUM(B154:D154)</f>
        <v>1835</v>
      </c>
    </row>
    <row r="155" spans="1:6" x14ac:dyDescent="0.35">
      <c r="A155" s="20" t="s">
        <v>227</v>
      </c>
      <c r="B155" s="50">
        <v>5352</v>
      </c>
      <c r="C155" s="50">
        <v>1757</v>
      </c>
      <c r="D155" s="50">
        <v>1559</v>
      </c>
      <c r="E155" s="32">
        <f>SUM(B155:D155)</f>
        <v>8668</v>
      </c>
    </row>
    <row r="156" spans="1:6" x14ac:dyDescent="0.35">
      <c r="A156" s="20" t="s">
        <v>332</v>
      </c>
      <c r="B156" s="50">
        <v>16217</v>
      </c>
      <c r="C156" s="50">
        <v>11895</v>
      </c>
      <c r="D156" s="50">
        <v>19198</v>
      </c>
      <c r="E156" s="32">
        <f>SUM(B156:D156)</f>
        <v>47310</v>
      </c>
    </row>
    <row r="157" spans="1:6" x14ac:dyDescent="0.35">
      <c r="A157" s="20" t="s">
        <v>272</v>
      </c>
      <c r="B157" s="50">
        <v>48640360</v>
      </c>
      <c r="C157" s="50">
        <v>17235563</v>
      </c>
      <c r="D157" s="50">
        <v>16517880</v>
      </c>
      <c r="E157" s="32">
        <f>SUM(B157:D157)</f>
        <v>82393803</v>
      </c>
      <c r="F157" s="18"/>
    </row>
    <row r="158" spans="1:6" x14ac:dyDescent="0.35">
      <c r="A158" s="20" t="s">
        <v>273</v>
      </c>
      <c r="B158" s="50">
        <v>63428286</v>
      </c>
      <c r="C158" s="50">
        <v>50522692</v>
      </c>
      <c r="D158" s="50">
        <v>75604330</v>
      </c>
      <c r="E158" s="32">
        <f>SUM(B158:D158)</f>
        <v>189555308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1812332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71164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40852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2388445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33376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1124128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174530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5644827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340829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258041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598870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/>
      <c r="D195" s="20"/>
      <c r="E195" s="20"/>
    </row>
    <row r="196" spans="1:5" x14ac:dyDescent="0.35">
      <c r="A196" s="20" t="s">
        <v>353</v>
      </c>
      <c r="B196" s="46" t="s">
        <v>284</v>
      </c>
      <c r="C196" s="47"/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0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54329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688543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742872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2059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2059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/>
      <c r="C211" s="47"/>
      <c r="D211" s="50"/>
      <c r="E211" s="32">
        <f t="shared" ref="E211:E219" si="16">SUM(B211:C211)-D211</f>
        <v>0</v>
      </c>
    </row>
    <row r="212" spans="1:5" x14ac:dyDescent="0.35">
      <c r="A212" s="20" t="s">
        <v>367</v>
      </c>
      <c r="B212" s="50">
        <v>20183.5</v>
      </c>
      <c r="C212" s="47"/>
      <c r="D212" s="50"/>
      <c r="E212" s="32">
        <f t="shared" si="16"/>
        <v>20183.5</v>
      </c>
    </row>
    <row r="213" spans="1:5" x14ac:dyDescent="0.35">
      <c r="A213" s="20" t="s">
        <v>368</v>
      </c>
      <c r="B213" s="50">
        <v>2164570.0100000002</v>
      </c>
      <c r="C213" s="47">
        <v>89005.919999999984</v>
      </c>
      <c r="D213" s="50"/>
      <c r="E213" s="32">
        <f t="shared" si="16"/>
        <v>2253575.9300000002</v>
      </c>
    </row>
    <row r="214" spans="1:5" x14ac:dyDescent="0.35">
      <c r="A214" s="20" t="s">
        <v>369</v>
      </c>
      <c r="B214" s="50"/>
      <c r="C214" s="47"/>
      <c r="D214" s="50"/>
      <c r="E214" s="32">
        <f t="shared" si="16"/>
        <v>0</v>
      </c>
    </row>
    <row r="215" spans="1:5" x14ac:dyDescent="0.35">
      <c r="A215" s="20" t="s">
        <v>370</v>
      </c>
      <c r="B215" s="50">
        <v>406350.65</v>
      </c>
      <c r="C215" s="47">
        <v>138223.88</v>
      </c>
      <c r="D215" s="50"/>
      <c r="E215" s="32">
        <f t="shared" si="16"/>
        <v>544574.53</v>
      </c>
    </row>
    <row r="216" spans="1:5" x14ac:dyDescent="0.35">
      <c r="A216" s="20" t="s">
        <v>371</v>
      </c>
      <c r="B216" s="50">
        <v>10088017.029999999</v>
      </c>
      <c r="C216" s="47">
        <v>1778205.42</v>
      </c>
      <c r="D216" s="50">
        <v>68427.929999999993</v>
      </c>
      <c r="E216" s="32">
        <f t="shared" si="16"/>
        <v>11797794.52</v>
      </c>
    </row>
    <row r="217" spans="1:5" x14ac:dyDescent="0.35">
      <c r="A217" s="20" t="s">
        <v>372</v>
      </c>
      <c r="B217" s="50"/>
      <c r="C217" s="47"/>
      <c r="D217" s="50"/>
      <c r="E217" s="32">
        <f t="shared" si="16"/>
        <v>0</v>
      </c>
    </row>
    <row r="218" spans="1:5" x14ac:dyDescent="0.35">
      <c r="A218" s="20" t="s">
        <v>373</v>
      </c>
      <c r="B218" s="50">
        <v>251411.93</v>
      </c>
      <c r="C218" s="47">
        <v>-97118.33</v>
      </c>
      <c r="D218" s="50"/>
      <c r="E218" s="32">
        <f t="shared" si="16"/>
        <v>154293.59999999998</v>
      </c>
    </row>
    <row r="219" spans="1:5" x14ac:dyDescent="0.35">
      <c r="A219" s="20" t="s">
        <v>374</v>
      </c>
      <c r="B219" s="50">
        <v>0</v>
      </c>
      <c r="C219" s="47">
        <v>349582.28</v>
      </c>
      <c r="D219" s="50"/>
      <c r="E219" s="32">
        <f t="shared" si="16"/>
        <v>349582.28</v>
      </c>
    </row>
    <row r="220" spans="1:5" x14ac:dyDescent="0.35">
      <c r="A220" s="20" t="s">
        <v>215</v>
      </c>
      <c r="B220" s="32">
        <f>SUM(B211:B219)</f>
        <v>12930533.119999999</v>
      </c>
      <c r="C220" s="266">
        <f>SUM(C211:C219)</f>
        <v>2257899.17</v>
      </c>
      <c r="D220" s="32">
        <f>SUM(D211:D219)</f>
        <v>68427.929999999993</v>
      </c>
      <c r="E220" s="32">
        <f>SUM(E211:E219)</f>
        <v>15120004.359999999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7064.2200000000012</v>
      </c>
      <c r="C225" s="47">
        <v>1345.5700000000006</v>
      </c>
      <c r="D225" s="50"/>
      <c r="E225" s="32">
        <f t="shared" ref="E225:E232" si="17">SUM(B225:C225)-D225</f>
        <v>8409.7900000000009</v>
      </c>
    </row>
    <row r="226" spans="1:5" x14ac:dyDescent="0.35">
      <c r="A226" s="20" t="s">
        <v>368</v>
      </c>
      <c r="B226" s="50">
        <v>196513.38</v>
      </c>
      <c r="C226" s="47">
        <v>237846.60999999987</v>
      </c>
      <c r="D226" s="50"/>
      <c r="E226" s="32">
        <f t="shared" si="17"/>
        <v>434359.98999999987</v>
      </c>
    </row>
    <row r="227" spans="1:5" x14ac:dyDescent="0.35">
      <c r="A227" s="20" t="s">
        <v>369</v>
      </c>
      <c r="B227" s="50"/>
      <c r="C227" s="47"/>
      <c r="D227" s="50"/>
      <c r="E227" s="32">
        <f t="shared" si="17"/>
        <v>0</v>
      </c>
    </row>
    <row r="228" spans="1:5" x14ac:dyDescent="0.35">
      <c r="A228" s="20" t="s">
        <v>370</v>
      </c>
      <c r="B228" s="50">
        <v>82448.479999999996</v>
      </c>
      <c r="C228" s="47">
        <v>46435.419999999962</v>
      </c>
      <c r="D228" s="50"/>
      <c r="E228" s="32">
        <f t="shared" si="17"/>
        <v>128883.89999999997</v>
      </c>
    </row>
    <row r="229" spans="1:5" x14ac:dyDescent="0.35">
      <c r="A229" s="20" t="s">
        <v>371</v>
      </c>
      <c r="B229" s="50">
        <v>3821731.2600000007</v>
      </c>
      <c r="C229" s="47">
        <v>1607847.8299999826</v>
      </c>
      <c r="D229" s="50">
        <v>79020.94</v>
      </c>
      <c r="E229" s="32">
        <f t="shared" si="17"/>
        <v>5350558.1499999827</v>
      </c>
    </row>
    <row r="230" spans="1:5" x14ac:dyDescent="0.35">
      <c r="A230" s="20" t="s">
        <v>372</v>
      </c>
      <c r="B230" s="50"/>
      <c r="C230" s="47"/>
      <c r="D230" s="50"/>
      <c r="E230" s="32">
        <f t="shared" si="17"/>
        <v>0</v>
      </c>
    </row>
    <row r="231" spans="1:5" x14ac:dyDescent="0.35">
      <c r="A231" s="20" t="s">
        <v>373</v>
      </c>
      <c r="B231" s="50">
        <v>102542.51</v>
      </c>
      <c r="C231" s="47">
        <v>37094.329999999994</v>
      </c>
      <c r="D231" s="50">
        <v>43665.25</v>
      </c>
      <c r="E231" s="32">
        <f t="shared" si="17"/>
        <v>95971.59</v>
      </c>
    </row>
    <row r="232" spans="1:5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4210299.8500000006</v>
      </c>
      <c r="C233" s="266">
        <f>SUM(C224:C232)</f>
        <v>1930569.7599999825</v>
      </c>
      <c r="D233" s="32">
        <f>SUM(D224:D232)</f>
        <v>122686.19</v>
      </c>
      <c r="E233" s="32">
        <f>SUM(E224:E232)</f>
        <v>6018183.4199999822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4" t="s">
        <v>377</v>
      </c>
      <c r="C236" s="344"/>
      <c r="D236" s="38"/>
      <c r="E236" s="38"/>
    </row>
    <row r="237" spans="1:5" x14ac:dyDescent="0.35">
      <c r="A237" s="56" t="s">
        <v>377</v>
      </c>
      <c r="B237" s="38"/>
      <c r="C237" s="47">
        <v>3797953</v>
      </c>
      <c r="D237" s="40">
        <f>C237</f>
        <v>3797953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82492574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54377923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2506059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7767581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38577228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591084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186312449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1489.5409638554215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722114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1896409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2618523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192728925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-510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>
        <v>11839187</v>
      </c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38098250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28116356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11057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1738930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0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23570558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>
        <v>10937115</v>
      </c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10937115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0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20184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2253049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544575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11866222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>
        <v>154294</v>
      </c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350110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15188434</v>
      </c>
      <c r="E291" s="20"/>
    </row>
    <row r="292" spans="1:5" x14ac:dyDescent="0.35">
      <c r="A292" s="20" t="s">
        <v>416</v>
      </c>
      <c r="B292" s="46" t="s">
        <v>284</v>
      </c>
      <c r="C292" s="47">
        <v>6018184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9170250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/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43677923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388319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/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2400126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/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2788445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>
        <v>0</v>
      </c>
      <c r="D326" s="20"/>
      <c r="E326" s="20"/>
    </row>
    <row r="327" spans="1:5" x14ac:dyDescent="0.35">
      <c r="A327" s="20" t="s">
        <v>445</v>
      </c>
      <c r="B327" s="46" t="s">
        <v>284</v>
      </c>
      <c r="C327" s="47">
        <v>0</v>
      </c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0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/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/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0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0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40889478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43677923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43677923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82393803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189555308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271949111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3797953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186312449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2618523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192728925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79220186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100616</v>
      </c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100616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100616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79320802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26359906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5644827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9129045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9917758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897825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6593796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2217272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598870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0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742872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17775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204087</v>
      </c>
      <c r="D414" s="32"/>
      <c r="E414" s="237" t="str">
        <f>IF(OR(C414&gt;999999,C414/(D416)&gt;0.01),"Additional Classification Necessary - See Responses-2 Tab","")</f>
        <v/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204087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62324033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16996769</v>
      </c>
      <c r="E417" s="32"/>
    </row>
    <row r="418" spans="1:13" x14ac:dyDescent="0.35">
      <c r="A418" s="32" t="s">
        <v>508</v>
      </c>
      <c r="B418" s="20"/>
      <c r="C418" s="236">
        <v>654273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654273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17651042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17651042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59962</v>
      </c>
      <c r="E612" s="258">
        <f>SUM(C624:D647)+SUM(C668:D713)</f>
        <v>59046796.736332998</v>
      </c>
      <c r="F612" s="258">
        <f>CE64-(AX64+BD64+BE64+BG64+BJ64+BN64+BP64+BQ64+CB64+CC64+CD64)</f>
        <v>9726946</v>
      </c>
      <c r="G612" s="256">
        <f>CE91-(AX91+AY91+BD91+BE91+BG91+BJ91+BN91+BP91+BQ91+CB91+CC91+CD91)</f>
        <v>38977.399999999994</v>
      </c>
      <c r="H612" s="261">
        <f>CE60-(AX60+AY60+AZ60+BD60+BE60+BG60+BJ60+BN60+BO60+BP60+BQ60+BR60+CB60+CC60+CD60)</f>
        <v>211.37625938416764</v>
      </c>
      <c r="I612" s="256">
        <f>CE92-(AX92+AY92+AZ92+BD92+BE92+BF92+BG92+BJ92+BN92+BO92+BP92+BQ92+BR92+CB92+CC92+CD92)</f>
        <v>24375.709999999992</v>
      </c>
      <c r="J612" s="256">
        <f>CE93-(AX93+AY93+AZ93+BA93+BD93+BE93+BF93+BG93+BJ93+BN93+BO93+BP93+BQ93+BR93+CB93+CC93+CD93)</f>
        <v>303493</v>
      </c>
      <c r="K612" s="256">
        <f>CE89-(AW89+AX89+AY89+AZ89+BA89+BB89+BC89+BD89+BE89+BF89+BG89+BH89+BI89+BJ89+BK89+BL89+BM89+BN89+BO89+BP89+BQ89+BR89+BS89+BT89+BU89+BV89+BW89+BX89+CB89+CC89+CD89)</f>
        <v>271949111</v>
      </c>
      <c r="L612" s="262">
        <f>CE94-(AW94+AX94+AY94+AZ94+BA94+BB94+BC94+BD94+BE94+BF94+BG94+BH94+BI94+BJ94+BK94+BL94+BM94+BN94+BO94+BP94+BQ94+BR94+BS94+BT94+BU94+BV94+BW94+BX94+BY94+BZ94+CA94+CB94+CC94+CD94)</f>
        <v>75.743375366041789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2180670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0</v>
      </c>
      <c r="D615" s="256">
        <f>SUM(C614:C615)</f>
        <v>2180670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29484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4143</v>
      </c>
      <c r="D618" s="256">
        <f>(D615/D612)*BG90</f>
        <v>6073.3779727160536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846853</v>
      </c>
      <c r="D619" s="256">
        <f>(D615/D612)*BN90</f>
        <v>127759.14262366165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1476671</v>
      </c>
      <c r="D620" s="256">
        <f>(D615/D612)*CC90</f>
        <v>25602.743070611388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2516586.2636669888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334762</v>
      </c>
      <c r="D624" s="256">
        <f>(D615/D612)*BD90</f>
        <v>58369.890097061478</v>
      </c>
      <c r="E624" s="258">
        <f>(E623/E612)*SUM(C624:D624)</f>
        <v>16755.359631878771</v>
      </c>
      <c r="F624" s="258">
        <f>SUM(C624:E624)</f>
        <v>409887.24972894025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1267138</v>
      </c>
      <c r="D625" s="256">
        <f>(D615/D612)*AY90</f>
        <v>175982.49107768256</v>
      </c>
      <c r="E625" s="258">
        <f>(E623/E612)*SUM(C625:D625)</f>
        <v>61506.083401603981</v>
      </c>
      <c r="F625" s="258">
        <f>(F624/F612)*AY64</f>
        <v>-2303.6743668754516</v>
      </c>
      <c r="G625" s="256">
        <f>SUM(C625:F625)</f>
        <v>1502322.900112411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0</v>
      </c>
      <c r="D626" s="256">
        <f>(D615/D612)*BR90</f>
        <v>0</v>
      </c>
      <c r="E626" s="258">
        <f>(E623/E612)*SUM(C626:D626)</f>
        <v>0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0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1076279</v>
      </c>
      <c r="D629" s="256">
        <f>(D615/D612)*BF90</f>
        <v>14510.645575531171</v>
      </c>
      <c r="E629" s="258">
        <f>(E623/E612)*SUM(C629:D629)</f>
        <v>46489.67243495625</v>
      </c>
      <c r="F629" s="258">
        <f>(F624/F612)*BF64</f>
        <v>4638.8689727650035</v>
      </c>
      <c r="G629" s="256">
        <f>(G625/G612)*BF91</f>
        <v>0</v>
      </c>
      <c r="H629" s="258">
        <f>(H628/H612)*BF60</f>
        <v>0</v>
      </c>
      <c r="I629" s="256">
        <f>SUM(C629:H629)</f>
        <v>1141918.1869832524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220988</v>
      </c>
      <c r="D630" s="256">
        <f>(D615/D612)*BA90</f>
        <v>13492.354657950036</v>
      </c>
      <c r="E630" s="258">
        <f>(E623/E612)*SUM(C630:D630)</f>
        <v>9993.5995218664157</v>
      </c>
      <c r="F630" s="258">
        <f>(F624/F612)*BA64</f>
        <v>22.881670835102256</v>
      </c>
      <c r="G630" s="256">
        <f>(G625/G612)*BA91</f>
        <v>0</v>
      </c>
      <c r="H630" s="258">
        <f>(H628/H612)*BA60</f>
        <v>0</v>
      </c>
      <c r="I630" s="256">
        <f>(I629/I612)*BA92</f>
        <v>8692.9649609271928</v>
      </c>
      <c r="J630" s="256">
        <f>SUM(C630:I630)</f>
        <v>253189.80081157875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24511</v>
      </c>
      <c r="D633" s="256">
        <f>(D615/D612)*BC90</f>
        <v>0</v>
      </c>
      <c r="E633" s="258">
        <f>(E623/E612)*SUM(C633:D633)</f>
        <v>1044.663712820611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>
        <f>(G625/G612)*BI91</f>
        <v>0</v>
      </c>
      <c r="H634" s="258">
        <f>(H628/H612)*BI60</f>
        <v>0</v>
      </c>
      <c r="I634" s="256">
        <f>(I629/I612)*BI92</f>
        <v>0</v>
      </c>
      <c r="J634" s="256">
        <f>(J630/J612)*BI93</f>
        <v>0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36</v>
      </c>
      <c r="D635" s="256">
        <f>(D615/D612)*BK90</f>
        <v>0</v>
      </c>
      <c r="E635" s="258">
        <f>(E623/E612)*SUM(C635:D635)</f>
        <v>1.5343271862242256</v>
      </c>
      <c r="F635" s="258">
        <f>(F624/F612)*BK64</f>
        <v>1.517016850946006</v>
      </c>
      <c r="G635" s="256">
        <f>(G625/G612)*BK91</f>
        <v>0</v>
      </c>
      <c r="H635" s="258">
        <f>(H628/H612)*BK60</f>
        <v>0</v>
      </c>
      <c r="I635" s="256">
        <f>(I629/I612)*BK92</f>
        <v>0</v>
      </c>
      <c r="J635" s="256">
        <f>(J630/J612)*BK93</f>
        <v>0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0</v>
      </c>
      <c r="J636" s="256">
        <f>(J630/J612)*BH93</f>
        <v>0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663501</v>
      </c>
      <c r="D637" s="256">
        <f>(D615/D612)*BL90</f>
        <v>30075.949601414231</v>
      </c>
      <c r="E637" s="258">
        <f>(E623/E612)*SUM(C637:D637)</f>
        <v>29560.388041997765</v>
      </c>
      <c r="F637" s="258">
        <f>(F624/F612)*BL64</f>
        <v>679.2442950110742</v>
      </c>
      <c r="G637" s="256">
        <f>(G625/G612)*BL91</f>
        <v>0</v>
      </c>
      <c r="H637" s="258">
        <f>(H628/H612)*BL60</f>
        <v>0</v>
      </c>
      <c r="I637" s="256">
        <f>(I629/I612)*BL92</f>
        <v>19377.579575975175</v>
      </c>
      <c r="J637" s="256">
        <f>(J630/J612)*BL93</f>
        <v>0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370510</v>
      </c>
      <c r="D642" s="256">
        <f>(D615/D612)*BV90</f>
        <v>67316.303158667157</v>
      </c>
      <c r="E642" s="258">
        <f>(E623/E612)*SUM(C642:D642)</f>
        <v>18660.244438344238</v>
      </c>
      <c r="F642" s="258">
        <f>(F624/F612)*BV64</f>
        <v>21.701768839922028</v>
      </c>
      <c r="G642" s="256">
        <f>(G625/G612)*BV91</f>
        <v>0</v>
      </c>
      <c r="H642" s="258">
        <f>(H628/H612)*BV60</f>
        <v>0</v>
      </c>
      <c r="I642" s="256">
        <f>(I629/I612)*BV92</f>
        <v>43371.100115030291</v>
      </c>
      <c r="J642" s="256">
        <f>(J630/J612)*BV93</f>
        <v>0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174948</v>
      </c>
      <c r="D643" s="256">
        <f>(D615/D612)*BW90</f>
        <v>19929.407958373638</v>
      </c>
      <c r="E643" s="258">
        <f>(E623/E612)*SUM(C643:D643)</f>
        <v>8305.7140280956082</v>
      </c>
      <c r="F643" s="258">
        <f>(F624/F612)*BW64</f>
        <v>61.776297319079021</v>
      </c>
      <c r="G643" s="256">
        <f>(G625/G612)*BW91</f>
        <v>0</v>
      </c>
      <c r="H643" s="258">
        <f>(H628/H612)*BW60</f>
        <v>0</v>
      </c>
      <c r="I643" s="256">
        <f>(I629/I612)*BW92</f>
        <v>12840.282475978711</v>
      </c>
      <c r="J643" s="256">
        <f>(J630/J612)*BW93</f>
        <v>0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538352</v>
      </c>
      <c r="D644" s="256">
        <f>(D615/D612)*BX90</f>
        <v>33494.497681865185</v>
      </c>
      <c r="E644" s="258">
        <f>(E623/E612)*SUM(C644:D644)</f>
        <v>24372.211881677624</v>
      </c>
      <c r="F644" s="258">
        <f>(F624/F612)*BX64</f>
        <v>88.576928352458452</v>
      </c>
      <c r="G644" s="256">
        <f>(G625/G612)*BX91</f>
        <v>0</v>
      </c>
      <c r="H644" s="258">
        <f>(H628/H612)*BX60</f>
        <v>0</v>
      </c>
      <c r="I644" s="256">
        <f>(I629/I612)*BX92</f>
        <v>21580.109781708747</v>
      </c>
      <c r="J644" s="256">
        <f>(J630/J612)*BX93</f>
        <v>0</v>
      </c>
      <c r="K644" s="258">
        <f>SUM(C631:J644)</f>
        <v>2102640.8030855088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1151046</v>
      </c>
      <c r="D645" s="256">
        <f>(D615/D612)*BY90</f>
        <v>10873.892298455688</v>
      </c>
      <c r="E645" s="258">
        <f>(E623/E612)*SUM(C645:D645)</f>
        <v>49521.257749117904</v>
      </c>
      <c r="F645" s="258">
        <f>(F624/F612)*BY64</f>
        <v>12.852503876070328</v>
      </c>
      <c r="G645" s="256">
        <f>(G625/G612)*BY91</f>
        <v>0</v>
      </c>
      <c r="H645" s="258">
        <f>(H628/H612)*BY60</f>
        <v>0</v>
      </c>
      <c r="I645" s="256">
        <f>(I629/I612)*BY92</f>
        <v>7005.9205480248802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>
        <f>(G625/G612)*BZ91</f>
        <v>0</v>
      </c>
      <c r="H646" s="258">
        <f>(H628/H612)*BZ60</f>
        <v>0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0</v>
      </c>
      <c r="D647" s="256">
        <f>(D615/D612)*CA90</f>
        <v>0</v>
      </c>
      <c r="E647" s="258">
        <f>(E623/E612)*SUM(C647:D647)</f>
        <v>0</v>
      </c>
      <c r="F647" s="258">
        <f>(F624/F612)*CA64</f>
        <v>0</v>
      </c>
      <c r="G647" s="256">
        <f>(G625/G612)*CA91</f>
        <v>0</v>
      </c>
      <c r="H647" s="258">
        <f>(H628/H612)*CA60</f>
        <v>0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1218459.9230994743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10359892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2604447</v>
      </c>
      <c r="D668" s="256">
        <f>(D615/D612)*C90</f>
        <v>134705.34138287583</v>
      </c>
      <c r="E668" s="258">
        <f>(E623/E612)*SUM(C668:D668)</f>
        <v>116743.21957204133</v>
      </c>
      <c r="F668" s="258">
        <f>(F624/F612)*C64</f>
        <v>7022.8609540266516</v>
      </c>
      <c r="G668" s="256">
        <f>(G625/G612)*C91</f>
        <v>198683.70095233282</v>
      </c>
      <c r="H668" s="258">
        <f>(H628/H612)*C60</f>
        <v>0</v>
      </c>
      <c r="I668" s="256">
        <f>(I629/I612)*C92</f>
        <v>86789.062574863405</v>
      </c>
      <c r="J668" s="256">
        <f>(J630/J612)*C93</f>
        <v>16416.421137786529</v>
      </c>
      <c r="K668" s="256">
        <f>(K644/K612)*C89</f>
        <v>71576.817558432755</v>
      </c>
      <c r="L668" s="256">
        <f>(L647/L612)*C94</f>
        <v>135216.00930664584</v>
      </c>
      <c r="M668" s="231">
        <f t="shared" ref="M668:M713" si="18">ROUND(SUM(D668:L668),0)</f>
        <v>767153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7861372</v>
      </c>
      <c r="D670" s="256">
        <f>(D615/D612)*E90</f>
        <v>214604.81088022416</v>
      </c>
      <c r="E670" s="258">
        <f>(E623/E612)*SUM(C670:D670)</f>
        <v>344199.74378472083</v>
      </c>
      <c r="F670" s="258">
        <f>(F624/F612)*E64</f>
        <v>20191.241449949513</v>
      </c>
      <c r="G670" s="256">
        <f>(G625/G612)*E91</f>
        <v>611699.73764140275</v>
      </c>
      <c r="H670" s="258">
        <f>(H628/H612)*E60</f>
        <v>0</v>
      </c>
      <c r="I670" s="256">
        <f>(I629/I612)*E92</f>
        <v>138267.34834078536</v>
      </c>
      <c r="J670" s="256">
        <f>(J630/J612)*E93</f>
        <v>58288.389494664443</v>
      </c>
      <c r="K670" s="256">
        <f>(K644/K612)*E89</f>
        <v>171931.74154436577</v>
      </c>
      <c r="L670" s="256">
        <f>(L647/L612)*E94</f>
        <v>301279.05829294474</v>
      </c>
      <c r="M670" s="231">
        <f t="shared" si="18"/>
        <v>1860462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2411191</v>
      </c>
      <c r="D671" s="256">
        <f>(D615/D612)*F90</f>
        <v>131141.32317134185</v>
      </c>
      <c r="E671" s="258">
        <f>(E623/E612)*SUM(C671:D671)</f>
        <v>108354.71110717733</v>
      </c>
      <c r="F671" s="258">
        <f>(F624/F612)*F64</f>
        <v>292.57355544772554</v>
      </c>
      <c r="G671" s="256">
        <f>(G625/G612)*F91</f>
        <v>41981.509869884554</v>
      </c>
      <c r="H671" s="258">
        <f>(H628/H612)*F60</f>
        <v>0</v>
      </c>
      <c r="I671" s="256">
        <f>(I629/I612)*F92</f>
        <v>84492.807679524165</v>
      </c>
      <c r="J671" s="256">
        <f>(J630/J612)*F93</f>
        <v>12399.495241941313</v>
      </c>
      <c r="K671" s="256">
        <f>(K644/K612)*F89</f>
        <v>10615.16595912901</v>
      </c>
      <c r="L671" s="256">
        <f>(L647/L612)*F94</f>
        <v>152765.50635363918</v>
      </c>
      <c r="M671" s="231">
        <f t="shared" si="18"/>
        <v>542043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4044</v>
      </c>
      <c r="D675" s="256">
        <f>(D615/D612)*J90</f>
        <v>5927.9078416330349</v>
      </c>
      <c r="E675" s="258">
        <f>(E623/E612)*SUM(C675:D675)</f>
        <v>425.00470277611402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3819.2811014316244</v>
      </c>
      <c r="J675" s="256">
        <f>(J630/J612)*J93</f>
        <v>0</v>
      </c>
      <c r="K675" s="256">
        <f>(K644/K612)*J89</f>
        <v>4564.8446266260953</v>
      </c>
      <c r="L675" s="256">
        <f>(L647/L612)*J94</f>
        <v>0</v>
      </c>
      <c r="M675" s="231">
        <f t="shared" si="18"/>
        <v>14737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116723</v>
      </c>
      <c r="D680" s="256">
        <f>(D615/D612)*O90</f>
        <v>35749.284713651985</v>
      </c>
      <c r="E680" s="258">
        <f>(E623/E612)*SUM(C680:D680)</f>
        <v>6498.3992106076848</v>
      </c>
      <c r="F680" s="258">
        <f>(F624/F612)*O64</f>
        <v>3437.9815778133566</v>
      </c>
      <c r="G680" s="256">
        <f>(G625/G612)*O91</f>
        <v>0</v>
      </c>
      <c r="H680" s="258">
        <f>(H628/H612)*O60</f>
        <v>0</v>
      </c>
      <c r="I680" s="256">
        <f>(I629/I612)*O92</f>
        <v>23032.842470596854</v>
      </c>
      <c r="J680" s="256">
        <f>(J630/J612)*O93</f>
        <v>0</v>
      </c>
      <c r="K680" s="256">
        <f>(K644/K612)*O89</f>
        <v>8272.6486685539039</v>
      </c>
      <c r="L680" s="256">
        <f>(L647/L612)*O94</f>
        <v>0</v>
      </c>
      <c r="M680" s="231">
        <f t="shared" si="18"/>
        <v>76991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5660447</v>
      </c>
      <c r="D681" s="256">
        <f>(D615/D612)*P90</f>
        <v>177437.19238851275</v>
      </c>
      <c r="E681" s="258">
        <f>(E623/E612)*SUM(C681:D681)</f>
        <v>248811.78962250982</v>
      </c>
      <c r="F681" s="258">
        <f>(F624/F612)*P64</f>
        <v>123468.02094871779</v>
      </c>
      <c r="G681" s="256">
        <f>(G625/G612)*P91</f>
        <v>0</v>
      </c>
      <c r="H681" s="258">
        <f>(H628/H612)*P60</f>
        <v>0</v>
      </c>
      <c r="I681" s="256">
        <f>(I629/I612)*P92</f>
        <v>114320.69014653309</v>
      </c>
      <c r="J681" s="256">
        <f>(J630/J612)*P93</f>
        <v>27952.465018938685</v>
      </c>
      <c r="K681" s="256">
        <f>(K644/K612)*P89</f>
        <v>229163.33714361239</v>
      </c>
      <c r="L681" s="256">
        <f>(L647/L612)*P94</f>
        <v>42064.197354521195</v>
      </c>
      <c r="M681" s="231">
        <f t="shared" si="18"/>
        <v>963218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1742088</v>
      </c>
      <c r="D682" s="256">
        <f>(D615/D612)*Q90</f>
        <v>28584.880757813284</v>
      </c>
      <c r="E682" s="258">
        <f>(E623/E612)*SUM(C682:D682)</f>
        <v>75466.431634907771</v>
      </c>
      <c r="F682" s="258">
        <f>(F624/F612)*Q64</f>
        <v>2631.8135396064667</v>
      </c>
      <c r="G682" s="256">
        <f>(G625/G612)*Q91</f>
        <v>0</v>
      </c>
      <c r="H682" s="258">
        <f>(H628/H612)*Q60</f>
        <v>0</v>
      </c>
      <c r="I682" s="256">
        <f>(I629/I612)*Q92</f>
        <v>18416.901507516915</v>
      </c>
      <c r="J682" s="256">
        <f>(J630/J612)*Q93</f>
        <v>11171.475528818955</v>
      </c>
      <c r="K682" s="256">
        <f>(K644/K612)*Q89</f>
        <v>23724.399115467237</v>
      </c>
      <c r="L682" s="256">
        <f>(L647/L612)*Q94</f>
        <v>109628.26828448582</v>
      </c>
      <c r="M682" s="231">
        <f t="shared" si="18"/>
        <v>269624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1246770</v>
      </c>
      <c r="D683" s="256">
        <f>(D615/D612)*R90</f>
        <v>5891.5403088622797</v>
      </c>
      <c r="E683" s="258">
        <f>(E623/E612)*SUM(C683:D683)</f>
        <v>53388.684900927801</v>
      </c>
      <c r="F683" s="258">
        <f>(F624/F612)*R64</f>
        <v>4396.1041372566715</v>
      </c>
      <c r="G683" s="256">
        <f>(G625/G612)*R91</f>
        <v>0</v>
      </c>
      <c r="H683" s="258">
        <f>(H628/H612)*R60</f>
        <v>0</v>
      </c>
      <c r="I683" s="256">
        <f>(I629/I612)*R92</f>
        <v>3795.8499290302029</v>
      </c>
      <c r="J683" s="256">
        <f>(J630/J612)*R93</f>
        <v>0</v>
      </c>
      <c r="K683" s="256">
        <f>(K644/K612)*R89</f>
        <v>24644.020433000405</v>
      </c>
      <c r="L683" s="256">
        <f>(L647/L612)*R94</f>
        <v>0</v>
      </c>
      <c r="M683" s="231">
        <f t="shared" si="18"/>
        <v>92116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357836</v>
      </c>
      <c r="D684" s="256">
        <f>(D615/D612)*S90</f>
        <v>54078.521230112405</v>
      </c>
      <c r="E684" s="258">
        <f>(E623/E612)*SUM(C684:D684)</f>
        <v>17555.87912010826</v>
      </c>
      <c r="F684" s="258">
        <f>(F624/F612)*S64</f>
        <v>5658.852108241339</v>
      </c>
      <c r="G684" s="256">
        <f>(G625/G612)*S91</f>
        <v>0</v>
      </c>
      <c r="H684" s="258">
        <f>(H628/H612)*S60</f>
        <v>0</v>
      </c>
      <c r="I684" s="256">
        <f>(I629/I612)*S92</f>
        <v>34842.153360913035</v>
      </c>
      <c r="J684" s="256">
        <f>(J630/J612)*S93</f>
        <v>698.26936133384106</v>
      </c>
      <c r="K684" s="256">
        <f>(K644/K612)*S89</f>
        <v>69190.074694369192</v>
      </c>
      <c r="L684" s="256">
        <f>(L647/L612)*S94</f>
        <v>0</v>
      </c>
      <c r="M684" s="231">
        <f t="shared" si="18"/>
        <v>182024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47333</v>
      </c>
      <c r="D685" s="256">
        <f>(D615/D612)*T90</f>
        <v>8982.7805943764397</v>
      </c>
      <c r="E685" s="258">
        <f>(E623/E612)*SUM(C685:D685)</f>
        <v>2400.1898105386235</v>
      </c>
      <c r="F685" s="258">
        <f>(F624/F612)*T64</f>
        <v>1736.352203978616</v>
      </c>
      <c r="G685" s="256">
        <f>(G625/G612)*T91</f>
        <v>0</v>
      </c>
      <c r="H685" s="258">
        <f>(H628/H612)*T60</f>
        <v>0</v>
      </c>
      <c r="I685" s="256">
        <f>(I629/I612)*T92</f>
        <v>5787.4995831509896</v>
      </c>
      <c r="J685" s="256">
        <f>(J630/J612)*T93</f>
        <v>0</v>
      </c>
      <c r="K685" s="256">
        <f>(K644/K612)*T89</f>
        <v>7930.8050880215906</v>
      </c>
      <c r="L685" s="256">
        <f>(L647/L612)*T94</f>
        <v>0</v>
      </c>
      <c r="M685" s="231">
        <f t="shared" si="18"/>
        <v>26838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4192777</v>
      </c>
      <c r="D686" s="256">
        <f>(D615/D612)*U90</f>
        <v>69098.312264434149</v>
      </c>
      <c r="E686" s="258">
        <f>(E623/E612)*SUM(C686:D686)</f>
        <v>181641.97655292173</v>
      </c>
      <c r="F686" s="258">
        <f>(F624/F612)*U64</f>
        <v>93703.096849232898</v>
      </c>
      <c r="G686" s="256">
        <f>(G625/G612)*U91</f>
        <v>0</v>
      </c>
      <c r="H686" s="258">
        <f>(H628/H612)*U60</f>
        <v>0</v>
      </c>
      <c r="I686" s="256">
        <f>(I629/I612)*U92</f>
        <v>44519.227562699911</v>
      </c>
      <c r="J686" s="256">
        <f>(J630/J612)*U93</f>
        <v>0</v>
      </c>
      <c r="K686" s="256">
        <f>(K644/K612)*U89</f>
        <v>275397.34701269638</v>
      </c>
      <c r="L686" s="256">
        <f>(L647/L612)*U94</f>
        <v>0</v>
      </c>
      <c r="M686" s="231">
        <f t="shared" si="18"/>
        <v>664360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9893</v>
      </c>
      <c r="D687" s="256">
        <f>(D615/D612)*V90</f>
        <v>3127.6078182849142</v>
      </c>
      <c r="E687" s="258">
        <f>(E623/E612)*SUM(C687:D687)</f>
        <v>554.94090435439568</v>
      </c>
      <c r="F687" s="258">
        <f>(F624/F612)*V64</f>
        <v>326.11648359642055</v>
      </c>
      <c r="G687" s="256">
        <f>(G625/G612)*V91</f>
        <v>0</v>
      </c>
      <c r="H687" s="258">
        <f>(H628/H612)*V60</f>
        <v>0</v>
      </c>
      <c r="I687" s="256">
        <f>(I629/I612)*V92</f>
        <v>2015.080826522207</v>
      </c>
      <c r="J687" s="256">
        <f>(J630/J612)*V93</f>
        <v>0</v>
      </c>
      <c r="K687" s="256">
        <f>(K644/K612)*V89</f>
        <v>7019.6113710308027</v>
      </c>
      <c r="L687" s="256">
        <f>(L647/L612)*V94</f>
        <v>0</v>
      </c>
      <c r="M687" s="231">
        <f t="shared" si="18"/>
        <v>13043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204294</v>
      </c>
      <c r="D688" s="256">
        <f>(D615/D612)*W90</f>
        <v>0</v>
      </c>
      <c r="E688" s="258">
        <f>(E623/E612)*SUM(C688:D688)</f>
        <v>8707.0510606247772</v>
      </c>
      <c r="F688" s="258">
        <f>(F624/F612)*W64</f>
        <v>675.19891674188477</v>
      </c>
      <c r="G688" s="256">
        <f>(G625/G612)*W91</f>
        <v>0</v>
      </c>
      <c r="H688" s="258">
        <f>(H628/H612)*W60</f>
        <v>0</v>
      </c>
      <c r="I688" s="256">
        <f>(I629/I612)*W92</f>
        <v>0</v>
      </c>
      <c r="J688" s="256">
        <f>(J630/J612)*W93</f>
        <v>1815.3334889634864</v>
      </c>
      <c r="K688" s="256">
        <f>(K644/K612)*W89</f>
        <v>37410.489931315911</v>
      </c>
      <c r="L688" s="256">
        <f>(L647/L612)*W94</f>
        <v>0</v>
      </c>
      <c r="M688" s="231">
        <f t="shared" si="18"/>
        <v>48608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497419</v>
      </c>
      <c r="D689" s="256">
        <f>(D615/D612)*X90</f>
        <v>17529.150795503821</v>
      </c>
      <c r="E689" s="258">
        <f>(E623/E612)*SUM(C689:D689)</f>
        <v>21947.192979484265</v>
      </c>
      <c r="F689" s="258">
        <f>(F624/F612)*X64</f>
        <v>6616.005462474327</v>
      </c>
      <c r="G689" s="256">
        <f>(G625/G612)*X91</f>
        <v>0</v>
      </c>
      <c r="H689" s="258">
        <f>(H628/H612)*X60</f>
        <v>0</v>
      </c>
      <c r="I689" s="256">
        <f>(I629/I612)*X92</f>
        <v>11293.825097484927</v>
      </c>
      <c r="J689" s="256">
        <f>(J630/J612)*X93</f>
        <v>0</v>
      </c>
      <c r="K689" s="256">
        <f>(K644/K612)*X89</f>
        <v>233726.14058992363</v>
      </c>
      <c r="L689" s="256">
        <f>(L647/L612)*X94</f>
        <v>0</v>
      </c>
      <c r="M689" s="231">
        <f t="shared" si="18"/>
        <v>291112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3274386</v>
      </c>
      <c r="D690" s="256">
        <f>(D615/D612)*Y90</f>
        <v>144197.26743604284</v>
      </c>
      <c r="E690" s="258">
        <f>(E623/E612)*SUM(C690:D690)</f>
        <v>145700.70126662121</v>
      </c>
      <c r="F690" s="258">
        <f>(F624/F612)*Y64</f>
        <v>5747.555454664709</v>
      </c>
      <c r="G690" s="256">
        <f>(G625/G612)*Y91</f>
        <v>0</v>
      </c>
      <c r="H690" s="258">
        <f>(H628/H612)*Y60</f>
        <v>0</v>
      </c>
      <c r="I690" s="256">
        <f>(I629/I612)*Y92</f>
        <v>92904.598571634298</v>
      </c>
      <c r="J690" s="256">
        <f>(J630/J612)*Y93</f>
        <v>27557.029323272924</v>
      </c>
      <c r="K690" s="256">
        <f>(K644/K612)*Y89</f>
        <v>136497.36157362189</v>
      </c>
      <c r="L690" s="256">
        <f>(L647/L612)*Y94</f>
        <v>0</v>
      </c>
      <c r="M690" s="231">
        <f t="shared" si="18"/>
        <v>552605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0</v>
      </c>
      <c r="L691" s="256">
        <f>(L647/L612)*Z94</f>
        <v>0</v>
      </c>
      <c r="M691" s="231">
        <f t="shared" si="18"/>
        <v>0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268359</v>
      </c>
      <c r="D692" s="256">
        <f>(D615/D612)*AA90</f>
        <v>20329.450818851939</v>
      </c>
      <c r="E692" s="258">
        <f>(E623/E612)*SUM(C692:D692)</f>
        <v>12303.959401119995</v>
      </c>
      <c r="F692" s="258">
        <f>(F624/F612)*AA64</f>
        <v>2702.8604954591046</v>
      </c>
      <c r="G692" s="256">
        <f>(G625/G612)*AA91</f>
        <v>0</v>
      </c>
      <c r="H692" s="258">
        <f>(H628/H612)*AA60</f>
        <v>0</v>
      </c>
      <c r="I692" s="256">
        <f>(I629/I612)*AA92</f>
        <v>13098.025372394342</v>
      </c>
      <c r="J692" s="256">
        <f>(J630/J612)*AA93</f>
        <v>0</v>
      </c>
      <c r="K692" s="256">
        <f>(K644/K612)*AA89</f>
        <v>10481.484111993468</v>
      </c>
      <c r="L692" s="256">
        <f>(L647/L612)*AA94</f>
        <v>0</v>
      </c>
      <c r="M692" s="231">
        <f t="shared" si="18"/>
        <v>58916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2176685</v>
      </c>
      <c r="D693" s="256">
        <f>(D615/D612)*AB90</f>
        <v>34949.198992695376</v>
      </c>
      <c r="E693" s="258">
        <f>(E623/E612)*SUM(C693:D693)</f>
        <v>94260.291041603647</v>
      </c>
      <c r="F693" s="258">
        <f>(F624/F612)*AB64</f>
        <v>55099.779739994738</v>
      </c>
      <c r="G693" s="256">
        <f>(G625/G612)*AB91</f>
        <v>0</v>
      </c>
      <c r="H693" s="258">
        <f>(H628/H612)*AB60</f>
        <v>0</v>
      </c>
      <c r="I693" s="256">
        <f>(I629/I612)*AB92</f>
        <v>22517.356677765591</v>
      </c>
      <c r="J693" s="256">
        <f>(J630/J612)*AB93</f>
        <v>291.15413035305914</v>
      </c>
      <c r="K693" s="256">
        <f>(K644/K612)*AB89</f>
        <v>66906.96812174606</v>
      </c>
      <c r="L693" s="256">
        <f>(L647/L612)*AB94</f>
        <v>0</v>
      </c>
      <c r="M693" s="231">
        <f t="shared" si="18"/>
        <v>274025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1046574</v>
      </c>
      <c r="D694" s="256">
        <f>(D615/D612)*AC90</f>
        <v>33349.027550782164</v>
      </c>
      <c r="E694" s="258">
        <f>(E623/E612)*SUM(C694:D694)</f>
        <v>46026.535005576065</v>
      </c>
      <c r="F694" s="258">
        <f>(F624/F612)*AC64</f>
        <v>5393.7955528954944</v>
      </c>
      <c r="G694" s="256">
        <f>(G625/G612)*AC91</f>
        <v>0</v>
      </c>
      <c r="H694" s="258">
        <f>(H628/H612)*AC60</f>
        <v>0</v>
      </c>
      <c r="I694" s="256">
        <f>(I629/I612)*AC92</f>
        <v>21486.385092103064</v>
      </c>
      <c r="J694" s="256">
        <f>(J630/J612)*AC93</f>
        <v>603.16457376865844</v>
      </c>
      <c r="K694" s="256">
        <f>(K644/K612)*AC89</f>
        <v>20647.435766982806</v>
      </c>
      <c r="L694" s="256">
        <f>(L647/L612)*AC94</f>
        <v>0</v>
      </c>
      <c r="M694" s="231">
        <f t="shared" si="18"/>
        <v>127506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0</v>
      </c>
      <c r="L695" s="256">
        <f>(L647/L612)*AD94</f>
        <v>0</v>
      </c>
      <c r="M695" s="231">
        <f t="shared" si="18"/>
        <v>0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224749</v>
      </c>
      <c r="D696" s="256">
        <f>(D615/D612)*AE90</f>
        <v>66407.114839398288</v>
      </c>
      <c r="E696" s="258">
        <f>(E623/E612)*SUM(C696:D696)</f>
        <v>12409.131734264209</v>
      </c>
      <c r="F696" s="258">
        <f>(F624/F612)*AE64</f>
        <v>102.14580129703107</v>
      </c>
      <c r="G696" s="256">
        <f>(G625/G612)*AE91</f>
        <v>0</v>
      </c>
      <c r="H696" s="258">
        <f>(H628/H612)*AE60</f>
        <v>0</v>
      </c>
      <c r="I696" s="256">
        <f>(I629/I612)*AE92</f>
        <v>42785.320804994757</v>
      </c>
      <c r="J696" s="256">
        <f>(J630/J612)*AE93</f>
        <v>264.45804963300787</v>
      </c>
      <c r="K696" s="256">
        <f>(K644/K612)*AE89</f>
        <v>7514.2419371759233</v>
      </c>
      <c r="L696" s="256">
        <f>(L647/L612)*AE94</f>
        <v>0</v>
      </c>
      <c r="M696" s="231">
        <f t="shared" si="18"/>
        <v>129482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6864585</v>
      </c>
      <c r="D698" s="256">
        <f>(D615/D612)*AG90</f>
        <v>328035.14559220843</v>
      </c>
      <c r="E698" s="258">
        <f>(E623/E612)*SUM(C698:D698)</f>
        <v>306550.9063768381</v>
      </c>
      <c r="F698" s="258">
        <f>(F624/F612)*AG64</f>
        <v>24739.763641369289</v>
      </c>
      <c r="G698" s="256">
        <f>(G625/G612)*AG91</f>
        <v>649957.9516487912</v>
      </c>
      <c r="H698" s="258">
        <f>(H628/H612)*AG60</f>
        <v>0</v>
      </c>
      <c r="I698" s="256">
        <f>(I629/I612)*AG92</f>
        <v>211349.17506081748</v>
      </c>
      <c r="J698" s="256">
        <f>(J630/J612)*AG93</f>
        <v>94763.578283479495</v>
      </c>
      <c r="K698" s="256">
        <f>(K644/K612)*AG89</f>
        <v>478804.99362607597</v>
      </c>
      <c r="L698" s="256">
        <f>(L647/L612)*AG94</f>
        <v>331946.36564858258</v>
      </c>
      <c r="M698" s="231">
        <f t="shared" si="18"/>
        <v>2426148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5359</v>
      </c>
      <c r="D701" s="256">
        <f>(D615/D612)*AJ90</f>
        <v>7855.3870784830397</v>
      </c>
      <c r="E701" s="258">
        <f>(E623/E612)*SUM(C701:D701)</f>
        <v>563.19981510574019</v>
      </c>
      <c r="F701" s="258">
        <f>(F624/F612)*AJ64</f>
        <v>0</v>
      </c>
      <c r="G701" s="256">
        <f>(G625/G612)*AJ91</f>
        <v>0</v>
      </c>
      <c r="H701" s="258">
        <f>(H628/H612)*AJ60</f>
        <v>0</v>
      </c>
      <c r="I701" s="256">
        <f>(I629/I612)*AJ92</f>
        <v>5061.1332387069378</v>
      </c>
      <c r="J701" s="256">
        <f>(J630/J612)*AJ93</f>
        <v>0</v>
      </c>
      <c r="K701" s="256">
        <f>(K644/K612)*AJ89</f>
        <v>0</v>
      </c>
      <c r="L701" s="256">
        <f>(L647/L612)*AJ94</f>
        <v>0</v>
      </c>
      <c r="M701" s="231">
        <f t="shared" si="18"/>
        <v>13480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0</v>
      </c>
      <c r="L702" s="256">
        <f>(L647/L612)*AK94</f>
        <v>0</v>
      </c>
      <c r="M702" s="231">
        <f t="shared" si="18"/>
        <v>0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22951</v>
      </c>
      <c r="D703" s="256">
        <f>(D615/D612)*AL90</f>
        <v>0</v>
      </c>
      <c r="E703" s="258">
        <f>(E623/E612)*SUM(C703:D703)</f>
        <v>978.17620141756117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0</v>
      </c>
      <c r="L703" s="256">
        <f>(L647/L612)*AL94</f>
        <v>0</v>
      </c>
      <c r="M703" s="231">
        <f t="shared" si="18"/>
        <v>978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49102</v>
      </c>
      <c r="D706" s="256">
        <f>(D615/D612)*AO90</f>
        <v>71753.14215669925</v>
      </c>
      <c r="E706" s="258">
        <f>(E623/E612)*SUM(C706:D706)</f>
        <v>5150.870283500476</v>
      </c>
      <c r="F706" s="258">
        <f>(F624/F612)*AO64</f>
        <v>6.3630429025790809</v>
      </c>
      <c r="G706" s="256">
        <f>(G625/G612)*AO91</f>
        <v>0</v>
      </c>
      <c r="H706" s="258">
        <f>(H628/H612)*AO60</f>
        <v>0</v>
      </c>
      <c r="I706" s="256">
        <f>(I629/I612)*AO92</f>
        <v>46229.703148003653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123140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9032916</v>
      </c>
      <c r="D707" s="256">
        <f>(D615/D612)*AP90</f>
        <v>0</v>
      </c>
      <c r="E707" s="258">
        <f>(E623/E612)*SUM(C707:D707)</f>
        <v>384984.68304666074</v>
      </c>
      <c r="F707" s="258">
        <f>(F624/F612)*AP64</f>
        <v>24114.626280708624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968.56717862436017</v>
      </c>
      <c r="K707" s="256">
        <f>(K644/K612)*AP89</f>
        <v>104833.05710789602</v>
      </c>
      <c r="L707" s="256">
        <f>(L647/L612)*AP94</f>
        <v>81696.385708517802</v>
      </c>
      <c r="M707" s="231">
        <f t="shared" si="18"/>
        <v>596597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1281191</v>
      </c>
      <c r="D713" s="256">
        <f>(D615/D612)*AV90</f>
        <v>3454.9156132217072</v>
      </c>
      <c r="E713" s="258">
        <f>(E623/E612)*SUM(C713:D713)</f>
        <v>54751.86536103551</v>
      </c>
      <c r="F713" s="258">
        <f>(F624/F612)*AV64</f>
        <v>18600.396445590803</v>
      </c>
      <c r="G713" s="256">
        <f>(G625/G612)*AV91</f>
        <v>0</v>
      </c>
      <c r="H713" s="258">
        <f>(H628/H612)*AV60</f>
        <v>0</v>
      </c>
      <c r="I713" s="256">
        <f>(I629/I612)*AV92</f>
        <v>2225.9613781349958</v>
      </c>
      <c r="J713" s="256">
        <f>(J630/J612)*AV93</f>
        <v>0</v>
      </c>
      <c r="K713" s="256">
        <f>(K644/K612)*AV89</f>
        <v>101787.81710347156</v>
      </c>
      <c r="L713" s="256">
        <f>(L647/L612)*AV94</f>
        <v>63864.132150137208</v>
      </c>
      <c r="M713" s="231">
        <f t="shared" si="18"/>
        <v>244685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61563383</v>
      </c>
      <c r="D715" s="231">
        <f>SUM(D616:D647)+SUM(D668:D713)</f>
        <v>2180670.0000000005</v>
      </c>
      <c r="E715" s="231">
        <f>SUM(E624:E647)+SUM(E668:E713)</f>
        <v>2516586.2636669888</v>
      </c>
      <c r="F715" s="231">
        <f>SUM(F625:F648)+SUM(F668:F713)</f>
        <v>409887.24972894031</v>
      </c>
      <c r="G715" s="231">
        <f>SUM(G626:G647)+SUM(G668:G713)</f>
        <v>1502322.9001124115</v>
      </c>
      <c r="H715" s="231">
        <f>SUM(H629:H647)+SUM(H668:H713)</f>
        <v>0</v>
      </c>
      <c r="I715" s="231">
        <f>SUM(I630:I647)+SUM(I668:I713)</f>
        <v>1141918.1869832529</v>
      </c>
      <c r="J715" s="231">
        <f>SUM(J631:J647)+SUM(J668:J713)</f>
        <v>253189.80081157878</v>
      </c>
      <c r="K715" s="231">
        <f>SUM(K668:K713)</f>
        <v>2102640.8030855088</v>
      </c>
      <c r="L715" s="231">
        <f>SUM(L668:L713)</f>
        <v>1218459.9230994743</v>
      </c>
      <c r="M715" s="231">
        <f>SUM(M668:M713)</f>
        <v>10359891</v>
      </c>
      <c r="N715" s="250" t="s">
        <v>669</v>
      </c>
    </row>
    <row r="716" spans="1:14" s="231" customFormat="1" ht="12.65" customHeight="1" x14ac:dyDescent="0.3">
      <c r="C716" s="253">
        <f>CE85</f>
        <v>61563383</v>
      </c>
      <c r="D716" s="231">
        <f>D615</f>
        <v>2180670</v>
      </c>
      <c r="E716" s="231">
        <f>E623</f>
        <v>2516586.2636669888</v>
      </c>
      <c r="F716" s="231">
        <f>F624</f>
        <v>409887.24972894025</v>
      </c>
      <c r="G716" s="231">
        <f>G625</f>
        <v>1502322.900112411</v>
      </c>
      <c r="H716" s="231">
        <f>H628</f>
        <v>0</v>
      </c>
      <c r="I716" s="231">
        <f>I629</f>
        <v>1141918.1869832524</v>
      </c>
      <c r="J716" s="231">
        <f>J630</f>
        <v>253189.80081157875</v>
      </c>
      <c r="K716" s="231">
        <f>K644</f>
        <v>2102640.8030855088</v>
      </c>
      <c r="L716" s="231">
        <f>L647</f>
        <v>1218459.9230994743</v>
      </c>
      <c r="M716" s="231">
        <f>C648</f>
        <v>10359892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229C961A-C352-41FD-80B6-C5662EBE29F2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CASCADE VALLEY HOSPITAL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-510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11839187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38098250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28116356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11057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1738930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0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23570558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10937115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10937115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0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20184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2253049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544575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11866222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154294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350110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6018184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9170250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0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0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43677923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CASCADE VALLEY HOSPITAL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388319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0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2400126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0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2788445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0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0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40889478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40889478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43677923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CASCADE VALLEY HOSPITAL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82393803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189555308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271949111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3797953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186312449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2618523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192728925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79220186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100616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100616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79320802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26359906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5644827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9129045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9917758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897825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6593796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2217272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598870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0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742872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17775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204087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62324033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16996769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654273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17651042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17651042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CASCADE VALLEY HOSPITAL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1841</v>
      </c>
      <c r="D9" s="287">
        <f>data!D59</f>
        <v>0</v>
      </c>
      <c r="E9" s="287">
        <f>data!E59</f>
        <v>5668</v>
      </c>
      <c r="F9" s="287">
        <f>data!F59</f>
        <v>389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10.7435081399881</v>
      </c>
      <c r="D10" s="294">
        <f>data!D60</f>
        <v>0</v>
      </c>
      <c r="E10" s="294">
        <f>data!E60</f>
        <v>31.448110089074</v>
      </c>
      <c r="F10" s="294">
        <f>data!F60</f>
        <v>10.4799551101459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1207842</v>
      </c>
      <c r="D11" s="287">
        <f>data!D61</f>
        <v>0</v>
      </c>
      <c r="E11" s="287">
        <f>data!E61</f>
        <v>3146974</v>
      </c>
      <c r="F11" s="287">
        <f>data!F61</f>
        <v>1553754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258653</v>
      </c>
      <c r="D12" s="287">
        <f>data!D62</f>
        <v>0</v>
      </c>
      <c r="E12" s="287">
        <f>data!E62</f>
        <v>673907</v>
      </c>
      <c r="F12" s="287">
        <f>data!F62</f>
        <v>332728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879396</v>
      </c>
      <c r="D13" s="287">
        <f>data!D63</f>
        <v>0</v>
      </c>
      <c r="E13" s="287">
        <f>data!E63</f>
        <v>1699207</v>
      </c>
      <c r="F13" s="287">
        <f>data!F63</f>
        <v>371079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166658</v>
      </c>
      <c r="D14" s="287">
        <f>data!D64</f>
        <v>0</v>
      </c>
      <c r="E14" s="287">
        <f>data!E64</f>
        <v>479154</v>
      </c>
      <c r="F14" s="287">
        <f>data!F64</f>
        <v>6943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0</v>
      </c>
      <c r="D16" s="287">
        <f>data!D66</f>
        <v>0</v>
      </c>
      <c r="E16" s="287">
        <f>data!E66</f>
        <v>1649939</v>
      </c>
      <c r="F16" s="287">
        <f>data!F66</f>
        <v>56929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91898</v>
      </c>
      <c r="D17" s="287">
        <f>data!D67</f>
        <v>0</v>
      </c>
      <c r="E17" s="287">
        <f>data!E67</f>
        <v>146407</v>
      </c>
      <c r="F17" s="287">
        <f>data!F67</f>
        <v>89467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0</v>
      </c>
      <c r="E18" s="287">
        <f>data!E68</f>
        <v>65655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0</v>
      </c>
      <c r="D19" s="287">
        <f>data!D69</f>
        <v>0</v>
      </c>
      <c r="E19" s="287">
        <f>data!E69</f>
        <v>129</v>
      </c>
      <c r="F19" s="287">
        <f>data!F69</f>
        <v>291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2604447</v>
      </c>
      <c r="D21" s="287">
        <f>data!D85</f>
        <v>0</v>
      </c>
      <c r="E21" s="287">
        <f>data!E85</f>
        <v>7861372</v>
      </c>
      <c r="F21" s="287">
        <f>data!F85</f>
        <v>2411191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>
        <f>+data!M668</f>
        <v>767153</v>
      </c>
      <c r="D23" s="295">
        <f>+data!M669</f>
        <v>0</v>
      </c>
      <c r="E23" s="295">
        <f>+data!M670</f>
        <v>1860462</v>
      </c>
      <c r="F23" s="295">
        <f>+data!M671</f>
        <v>542043</v>
      </c>
      <c r="G23" s="295">
        <f>+data!M672</f>
        <v>0</v>
      </c>
      <c r="H23" s="295">
        <f>+data!M673</f>
        <v>0</v>
      </c>
      <c r="I23" s="295">
        <f>+data!M674</f>
        <v>0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9038221</v>
      </c>
      <c r="D24" s="287">
        <f>data!D87</f>
        <v>0</v>
      </c>
      <c r="E24" s="287">
        <f>data!E87</f>
        <v>21061830</v>
      </c>
      <c r="F24" s="287">
        <f>data!F87</f>
        <v>1268630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219305</v>
      </c>
      <c r="D25" s="287">
        <f>data!D88</f>
        <v>0</v>
      </c>
      <c r="E25" s="287">
        <f>data!E88</f>
        <v>1175294</v>
      </c>
      <c r="F25" s="287">
        <f>data!F88</f>
        <v>104303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9257526</v>
      </c>
      <c r="D26" s="287">
        <f>data!D89</f>
        <v>0</v>
      </c>
      <c r="E26" s="287">
        <f>data!E89</f>
        <v>22237124</v>
      </c>
      <c r="F26" s="287">
        <f>data!F89</f>
        <v>1372933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3704</v>
      </c>
      <c r="D28" s="287">
        <f>data!D90</f>
        <v>0</v>
      </c>
      <c r="E28" s="287">
        <f>data!E90</f>
        <v>5901</v>
      </c>
      <c r="F28" s="287">
        <f>data!F90</f>
        <v>3606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5154.7999999999993</v>
      </c>
      <c r="D29" s="287">
        <f>data!D91</f>
        <v>0</v>
      </c>
      <c r="E29" s="287">
        <f>data!E91</f>
        <v>15870.4</v>
      </c>
      <c r="F29" s="287">
        <f>data!F91</f>
        <v>1089.1999999999998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1852.6239835846925</v>
      </c>
      <c r="D30" s="287">
        <f>data!D92</f>
        <v>0</v>
      </c>
      <c r="E30" s="287">
        <f>data!E92</f>
        <v>2951.4940947983991</v>
      </c>
      <c r="F30" s="287">
        <f>data!F92</f>
        <v>1803.6074742997846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19678</v>
      </c>
      <c r="D31" s="287">
        <f>data!D93</f>
        <v>0</v>
      </c>
      <c r="E31" s="287">
        <f>data!E93</f>
        <v>69869</v>
      </c>
      <c r="F31" s="287">
        <f>data!F93</f>
        <v>14863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8.4054606591893197</v>
      </c>
      <c r="D32" s="294">
        <f>data!D94</f>
        <v>0</v>
      </c>
      <c r="E32" s="294">
        <f>data!E94</f>
        <v>18.728472204618502</v>
      </c>
      <c r="F32" s="294">
        <f>data!F94</f>
        <v>9.4963936616752296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CASCADE VALLEY HOSPITAL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269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195</v>
      </c>
      <c r="I41" s="287">
        <f>data!P59</f>
        <v>184891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11.1519327163969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1099928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235543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1106350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81586</v>
      </c>
      <c r="I46" s="287">
        <f>data!P64</f>
        <v>2929993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10399</v>
      </c>
      <c r="I48" s="287">
        <f>data!P66</f>
        <v>164465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4044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24389</v>
      </c>
      <c r="I49" s="287">
        <f>data!P67</f>
        <v>121051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349</v>
      </c>
      <c r="I50" s="287">
        <f>data!P68</f>
        <v>0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3117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4044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116723</v>
      </c>
      <c r="I53" s="287">
        <f>data!P85</f>
        <v>5660447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>
        <f>+data!M675</f>
        <v>14737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76991</v>
      </c>
      <c r="I55" s="295">
        <f>+data!M681</f>
        <v>963218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561467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860741</v>
      </c>
      <c r="I56" s="287">
        <f>data!P87</f>
        <v>7748897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28936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209218</v>
      </c>
      <c r="I57" s="287">
        <f>data!P88</f>
        <v>21890386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590403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1069959</v>
      </c>
      <c r="I58" s="287">
        <f>data!P89</f>
        <v>29639283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163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983</v>
      </c>
      <c r="I60" s="287">
        <f>data!P90</f>
        <v>4879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81.527459320816661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491.66559823535448</v>
      </c>
      <c r="I62" s="287">
        <f>data!P92</f>
        <v>2440.3219265414996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33506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2.6148453710238702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CASCADE VALLEY HOSPITAL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84256</v>
      </c>
      <c r="D73" s="295">
        <f>data!R59</f>
        <v>185035</v>
      </c>
      <c r="E73" s="299"/>
      <c r="F73" s="299"/>
      <c r="G73" s="287">
        <f>data!U59</f>
        <v>223583</v>
      </c>
      <c r="H73" s="287">
        <f>data!V59</f>
        <v>1267</v>
      </c>
      <c r="I73" s="287">
        <f>data!W59</f>
        <v>13444.1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7.6993393268435604</v>
      </c>
      <c r="D74" s="294">
        <f>data!R60</f>
        <v>1.06142958368864</v>
      </c>
      <c r="E74" s="294">
        <f>data!S60</f>
        <v>1.4539637522948701</v>
      </c>
      <c r="F74" s="294">
        <f>data!T60</f>
        <v>0</v>
      </c>
      <c r="G74" s="294">
        <f>data!U60</f>
        <v>16.384945375592999</v>
      </c>
      <c r="H74" s="294">
        <f>data!V60</f>
        <v>0</v>
      </c>
      <c r="I74" s="294">
        <f>data!W60</f>
        <v>0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1020783</v>
      </c>
      <c r="D75" s="287">
        <f>data!R61</f>
        <v>76217</v>
      </c>
      <c r="E75" s="287">
        <f>data!S61</f>
        <v>82790</v>
      </c>
      <c r="F75" s="287">
        <f>data!T61</f>
        <v>0</v>
      </c>
      <c r="G75" s="287">
        <f>data!U61</f>
        <v>1245968</v>
      </c>
      <c r="H75" s="287">
        <f>data!V61</f>
        <v>0</v>
      </c>
      <c r="I75" s="287">
        <f>data!W61</f>
        <v>0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218595</v>
      </c>
      <c r="D76" s="287">
        <f>data!R62</f>
        <v>16321</v>
      </c>
      <c r="E76" s="287">
        <f>data!S62</f>
        <v>17729</v>
      </c>
      <c r="F76" s="287">
        <f>data!T62</f>
        <v>0</v>
      </c>
      <c r="G76" s="287">
        <f>data!U62</f>
        <v>266817</v>
      </c>
      <c r="H76" s="287">
        <f>data!V62</f>
        <v>0</v>
      </c>
      <c r="I76" s="287">
        <f>data!W62</f>
        <v>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420754</v>
      </c>
      <c r="D77" s="287">
        <f>data!R63</f>
        <v>1045834</v>
      </c>
      <c r="E77" s="287">
        <f>data!S63</f>
        <v>26644</v>
      </c>
      <c r="F77" s="287">
        <f>data!T63</f>
        <v>0</v>
      </c>
      <c r="G77" s="287">
        <f>data!U63</f>
        <v>37992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62455</v>
      </c>
      <c r="D78" s="287">
        <f>data!R64</f>
        <v>104323</v>
      </c>
      <c r="E78" s="287">
        <f>data!S64</f>
        <v>134289</v>
      </c>
      <c r="F78" s="287">
        <f>data!T64</f>
        <v>41205</v>
      </c>
      <c r="G78" s="287">
        <f>data!U64</f>
        <v>2223648</v>
      </c>
      <c r="H78" s="287">
        <f>data!V64</f>
        <v>7739</v>
      </c>
      <c r="I78" s="287">
        <f>data!W64</f>
        <v>16023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0</v>
      </c>
      <c r="E80" s="287">
        <f>data!S66</f>
        <v>50691</v>
      </c>
      <c r="F80" s="287">
        <f>data!T66</f>
        <v>0</v>
      </c>
      <c r="G80" s="287">
        <f>data!U66</f>
        <v>370597</v>
      </c>
      <c r="H80" s="287">
        <f>data!V66</f>
        <v>20</v>
      </c>
      <c r="I80" s="287">
        <f>data!W66</f>
        <v>188271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19501</v>
      </c>
      <c r="D81" s="287">
        <f>data!R67</f>
        <v>4019</v>
      </c>
      <c r="E81" s="287">
        <f>data!S67</f>
        <v>36893</v>
      </c>
      <c r="F81" s="287">
        <f>data!T67</f>
        <v>6128</v>
      </c>
      <c r="G81" s="287">
        <f>data!U67</f>
        <v>47140</v>
      </c>
      <c r="H81" s="287">
        <f>data!V67</f>
        <v>2134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8785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0</v>
      </c>
      <c r="D83" s="287">
        <f>data!R69</f>
        <v>56</v>
      </c>
      <c r="E83" s="287">
        <f>data!S69</f>
        <v>15</v>
      </c>
      <c r="F83" s="287">
        <f>data!T69</f>
        <v>0</v>
      </c>
      <c r="G83" s="287">
        <f>data!U69</f>
        <v>615</v>
      </c>
      <c r="H83" s="287">
        <f>data!V69</f>
        <v>0</v>
      </c>
      <c r="I83" s="287">
        <f>data!W69</f>
        <v>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1742088</v>
      </c>
      <c r="D85" s="287">
        <f>data!R85</f>
        <v>1246770</v>
      </c>
      <c r="E85" s="287">
        <f>data!S85</f>
        <v>357836</v>
      </c>
      <c r="F85" s="287">
        <f>data!T85</f>
        <v>47333</v>
      </c>
      <c r="G85" s="287">
        <f>data!U85</f>
        <v>4192777</v>
      </c>
      <c r="H85" s="287">
        <f>data!V85</f>
        <v>9893</v>
      </c>
      <c r="I85" s="287">
        <f>data!W85</f>
        <v>204294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>
        <f>+data!M682</f>
        <v>269624</v>
      </c>
      <c r="D87" s="295">
        <f>+data!M683</f>
        <v>92116</v>
      </c>
      <c r="E87" s="295">
        <f>+data!M684</f>
        <v>182024</v>
      </c>
      <c r="F87" s="295">
        <f>+data!M685</f>
        <v>26838</v>
      </c>
      <c r="G87" s="295">
        <f>+data!M686</f>
        <v>664360</v>
      </c>
      <c r="H87" s="295">
        <f>+data!M687</f>
        <v>13043</v>
      </c>
      <c r="I87" s="295">
        <f>+data!M688</f>
        <v>48608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618754</v>
      </c>
      <c r="D88" s="287">
        <f>data!R87</f>
        <v>1199476</v>
      </c>
      <c r="E88" s="287">
        <f>data!S87</f>
        <v>1859623</v>
      </c>
      <c r="F88" s="287">
        <f>data!T87</f>
        <v>502607</v>
      </c>
      <c r="G88" s="287">
        <f>data!U87</f>
        <v>9366410</v>
      </c>
      <c r="H88" s="287">
        <f>data!V87</f>
        <v>162661</v>
      </c>
      <c r="I88" s="287">
        <f>data!W87</f>
        <v>516733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2449687</v>
      </c>
      <c r="D89" s="287">
        <f>data!R88</f>
        <v>1987906</v>
      </c>
      <c r="E89" s="287">
        <f>data!S88</f>
        <v>7089209</v>
      </c>
      <c r="F89" s="287">
        <f>data!T88</f>
        <v>523139</v>
      </c>
      <c r="G89" s="287">
        <f>data!U88</f>
        <v>26252638</v>
      </c>
      <c r="H89" s="287">
        <f>data!V88</f>
        <v>745234</v>
      </c>
      <c r="I89" s="287">
        <f>data!W88</f>
        <v>4321825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3068441</v>
      </c>
      <c r="D90" s="287">
        <f>data!R89</f>
        <v>3187382</v>
      </c>
      <c r="E90" s="287">
        <f>data!S89</f>
        <v>8948832</v>
      </c>
      <c r="F90" s="287">
        <f>data!T89</f>
        <v>1025746</v>
      </c>
      <c r="G90" s="287">
        <f>data!U89</f>
        <v>35619048</v>
      </c>
      <c r="H90" s="287">
        <f>data!V89</f>
        <v>907895</v>
      </c>
      <c r="I90" s="287">
        <f>data!W89</f>
        <v>4838558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786</v>
      </c>
      <c r="D92" s="287">
        <f>data!R90</f>
        <v>162</v>
      </c>
      <c r="E92" s="287">
        <f>data!S90</f>
        <v>1487</v>
      </c>
      <c r="F92" s="287">
        <f>data!T90</f>
        <v>247</v>
      </c>
      <c r="G92" s="287">
        <f>data!U90</f>
        <v>1900</v>
      </c>
      <c r="H92" s="287">
        <f>data!V90</f>
        <v>86</v>
      </c>
      <c r="I92" s="287">
        <f>data!W90</f>
        <v>0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393.13241120344725</v>
      </c>
      <c r="D94" s="287">
        <f>data!R92</f>
        <v>81.027290858725749</v>
      </c>
      <c r="E94" s="287">
        <f>data!S92</f>
        <v>743.7505031291679</v>
      </c>
      <c r="F94" s="287">
        <f>data!T92</f>
        <v>123.54161013645225</v>
      </c>
      <c r="G94" s="287">
        <f>data!U92</f>
        <v>950.32007797270944</v>
      </c>
      <c r="H94" s="287">
        <f>data!V92</f>
        <v>43.014487739817383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13391</v>
      </c>
      <c r="D95" s="287">
        <f>data!R93</f>
        <v>0</v>
      </c>
      <c r="E95" s="287">
        <f>data!S93</f>
        <v>837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2176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6.81484463951716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CASCADE VALLEY HOSPITAL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63703.94</v>
      </c>
      <c r="D105" s="287">
        <f>data!Y59</f>
        <v>59243.12</v>
      </c>
      <c r="E105" s="287">
        <f>data!Z59</f>
        <v>0</v>
      </c>
      <c r="F105" s="287">
        <f>data!AA59</f>
        <v>4337.4000000000005</v>
      </c>
      <c r="G105" s="299"/>
      <c r="H105" s="287">
        <f>data!AC59</f>
        <v>5404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0.98356144847067095</v>
      </c>
      <c r="D106" s="294">
        <f>data!Y60</f>
        <v>15.69443181411976</v>
      </c>
      <c r="E106" s="294">
        <f>data!Z60</f>
        <v>0</v>
      </c>
      <c r="F106" s="294">
        <f>data!AA60</f>
        <v>1.01394671640784</v>
      </c>
      <c r="G106" s="294">
        <f>data!AB60</f>
        <v>5.7323704367209398</v>
      </c>
      <c r="H106" s="294">
        <f>data!AC60</f>
        <v>5.4074989259077499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120823</v>
      </c>
      <c r="D107" s="287">
        <f>data!Y61</f>
        <v>1678568</v>
      </c>
      <c r="E107" s="287">
        <f>data!Z61</f>
        <v>0</v>
      </c>
      <c r="F107" s="287">
        <f>data!AA61</f>
        <v>128170</v>
      </c>
      <c r="G107" s="287">
        <f>data!AB61</f>
        <v>687024</v>
      </c>
      <c r="H107" s="287">
        <f>data!AC61</f>
        <v>502697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25874</v>
      </c>
      <c r="D108" s="287">
        <f>data!Y62</f>
        <v>359456</v>
      </c>
      <c r="E108" s="287">
        <f>data!Z62</f>
        <v>0</v>
      </c>
      <c r="F108" s="287">
        <f>data!AA62</f>
        <v>27447</v>
      </c>
      <c r="G108" s="287">
        <f>data!AB62</f>
        <v>147122</v>
      </c>
      <c r="H108" s="287">
        <f>data!AC62</f>
        <v>107650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783229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182985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157003</v>
      </c>
      <c r="D110" s="287">
        <f>data!Y64</f>
        <v>136394</v>
      </c>
      <c r="E110" s="287">
        <f>data!Z64</f>
        <v>0</v>
      </c>
      <c r="F110" s="287">
        <f>data!AA64</f>
        <v>64141</v>
      </c>
      <c r="G110" s="287">
        <f>data!AB64</f>
        <v>1307561</v>
      </c>
      <c r="H110" s="287">
        <f>data!AC64</f>
        <v>127999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181576</v>
      </c>
      <c r="D112" s="287">
        <f>data!Y66</f>
        <v>218178</v>
      </c>
      <c r="E112" s="287">
        <f>data!Z66</f>
        <v>0</v>
      </c>
      <c r="F112" s="287">
        <f>data!AA66</f>
        <v>34732</v>
      </c>
      <c r="G112" s="287">
        <f>data!AB66</f>
        <v>8705</v>
      </c>
      <c r="H112" s="287">
        <f>data!AC66</f>
        <v>2290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11959</v>
      </c>
      <c r="D113" s="287">
        <f>data!Y67</f>
        <v>98374</v>
      </c>
      <c r="E113" s="287">
        <f>data!Z67</f>
        <v>0</v>
      </c>
      <c r="F113" s="287">
        <f>data!AA67</f>
        <v>13869</v>
      </c>
      <c r="G113" s="287">
        <f>data!AB67</f>
        <v>23843</v>
      </c>
      <c r="H113" s="287">
        <f>data!AC67</f>
        <v>22751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696</v>
      </c>
      <c r="H114" s="287">
        <f>data!AC68</f>
        <v>100202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184</v>
      </c>
      <c r="D115" s="287">
        <f>data!Y69</f>
        <v>187</v>
      </c>
      <c r="E115" s="287">
        <f>data!Z69</f>
        <v>0</v>
      </c>
      <c r="F115" s="287">
        <f>data!AA69</f>
        <v>0</v>
      </c>
      <c r="G115" s="287">
        <f>data!AB69</f>
        <v>1734</v>
      </c>
      <c r="H115" s="287">
        <f>data!AC69</f>
        <v>0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497419</v>
      </c>
      <c r="D117" s="287">
        <f>data!Y85</f>
        <v>3274386</v>
      </c>
      <c r="E117" s="287">
        <f>data!Z85</f>
        <v>0</v>
      </c>
      <c r="F117" s="287">
        <f>data!AA85</f>
        <v>268359</v>
      </c>
      <c r="G117" s="287">
        <f>data!AB85</f>
        <v>2176685</v>
      </c>
      <c r="H117" s="287">
        <f>data!AC85</f>
        <v>1046574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>
        <f>+data!M689</f>
        <v>291112</v>
      </c>
      <c r="D119" s="295">
        <f>+data!M690</f>
        <v>552605</v>
      </c>
      <c r="E119" s="295">
        <f>+data!M691</f>
        <v>0</v>
      </c>
      <c r="F119" s="295">
        <f>+data!M692</f>
        <v>58916</v>
      </c>
      <c r="G119" s="295">
        <f>+data!M693</f>
        <v>274025</v>
      </c>
      <c r="H119" s="295">
        <f>+data!M694</f>
        <v>127506</v>
      </c>
      <c r="I119" s="295">
        <f>+data!M695</f>
        <v>0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5429966</v>
      </c>
      <c r="D120" s="287">
        <f>data!Y87</f>
        <v>2516679</v>
      </c>
      <c r="E120" s="287">
        <f>data!Z87</f>
        <v>0</v>
      </c>
      <c r="F120" s="287">
        <f>data!AA87</f>
        <v>125213</v>
      </c>
      <c r="G120" s="287">
        <f>data!AB87</f>
        <v>5628827</v>
      </c>
      <c r="H120" s="287">
        <f>data!AC87</f>
        <v>2149114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24799456</v>
      </c>
      <c r="D121" s="287">
        <f>data!Y88</f>
        <v>15137471</v>
      </c>
      <c r="E121" s="287">
        <f>data!Z88</f>
        <v>0</v>
      </c>
      <c r="F121" s="287">
        <f>data!AA88</f>
        <v>1230430</v>
      </c>
      <c r="G121" s="287">
        <f>data!AB88</f>
        <v>3024715</v>
      </c>
      <c r="H121" s="287">
        <f>data!AC88</f>
        <v>521362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30229422</v>
      </c>
      <c r="D122" s="287">
        <f>data!Y89</f>
        <v>17654150</v>
      </c>
      <c r="E122" s="287">
        <f>data!Z89</f>
        <v>0</v>
      </c>
      <c r="F122" s="287">
        <f>data!AA89</f>
        <v>1355643</v>
      </c>
      <c r="G122" s="287">
        <f>data!AB89</f>
        <v>8653542</v>
      </c>
      <c r="H122" s="287">
        <f>data!AC89</f>
        <v>2670476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482</v>
      </c>
      <c r="D124" s="287">
        <f>data!Y90</f>
        <v>3965</v>
      </c>
      <c r="E124" s="287">
        <f>data!Z90</f>
        <v>0</v>
      </c>
      <c r="F124" s="287">
        <f>data!AA90</f>
        <v>559</v>
      </c>
      <c r="G124" s="287">
        <f>data!AB90</f>
        <v>961</v>
      </c>
      <c r="H124" s="287">
        <f>data!AC90</f>
        <v>917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241.0811987278137</v>
      </c>
      <c r="D126" s="287">
        <f>data!Y92</f>
        <v>1983.1679521904175</v>
      </c>
      <c r="E126" s="287">
        <f>data!Z92</f>
        <v>0</v>
      </c>
      <c r="F126" s="287">
        <f>data!AA92</f>
        <v>279.59417030881292</v>
      </c>
      <c r="G126" s="287">
        <f>data!AB92</f>
        <v>480.66189206935468</v>
      </c>
      <c r="H126" s="287">
        <f>data!AC92</f>
        <v>458.65447973735508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33032</v>
      </c>
      <c r="E127" s="287">
        <f>data!Z93</f>
        <v>0</v>
      </c>
      <c r="F127" s="287">
        <f>data!AA93</f>
        <v>0</v>
      </c>
      <c r="G127" s="287">
        <f>data!AB93</f>
        <v>349</v>
      </c>
      <c r="H127" s="287">
        <f>data!AC93</f>
        <v>723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CASCADE VALLEY HOSPITAL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5408</v>
      </c>
      <c r="D137" s="287">
        <f>data!AF59</f>
        <v>0</v>
      </c>
      <c r="E137" s="287">
        <f>data!AG59</f>
        <v>22218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1.6714465858085501</v>
      </c>
      <c r="D138" s="294">
        <f>data!AF60</f>
        <v>0</v>
      </c>
      <c r="E138" s="294">
        <f>data!AG60</f>
        <v>30.1377765479759</v>
      </c>
      <c r="F138" s="294">
        <f>data!AH60</f>
        <v>0</v>
      </c>
      <c r="G138" s="294">
        <f>data!AI60</f>
        <v>0</v>
      </c>
      <c r="H138" s="294">
        <f>data!AJ60</f>
        <v>0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145799</v>
      </c>
      <c r="D139" s="287">
        <f>data!AF61</f>
        <v>0</v>
      </c>
      <c r="E139" s="287">
        <f>data!AG61</f>
        <v>3288622</v>
      </c>
      <c r="F139" s="287">
        <f>data!AH61</f>
        <v>0</v>
      </c>
      <c r="G139" s="287">
        <f>data!AI61</f>
        <v>0</v>
      </c>
      <c r="H139" s="287">
        <f>data!AJ61</f>
        <v>0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31222</v>
      </c>
      <c r="D140" s="287">
        <f>data!AF62</f>
        <v>0</v>
      </c>
      <c r="E140" s="287">
        <f>data!AG62</f>
        <v>704240</v>
      </c>
      <c r="F140" s="287">
        <f>data!AH62</f>
        <v>0</v>
      </c>
      <c r="G140" s="287">
        <f>data!AI62</f>
        <v>0</v>
      </c>
      <c r="H140" s="287">
        <f>data!AJ62</f>
        <v>0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1899577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2424</v>
      </c>
      <c r="D142" s="287">
        <f>data!AF64</f>
        <v>0</v>
      </c>
      <c r="E142" s="287">
        <f>data!AG64</f>
        <v>587094</v>
      </c>
      <c r="F142" s="287">
        <f>data!AH64</f>
        <v>0</v>
      </c>
      <c r="G142" s="287">
        <f>data!AI64</f>
        <v>0</v>
      </c>
      <c r="H142" s="287">
        <f>data!AJ64</f>
        <v>0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0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0</v>
      </c>
      <c r="D144" s="287">
        <f>data!AF66</f>
        <v>0</v>
      </c>
      <c r="E144" s="287">
        <f>data!AG66</f>
        <v>132798</v>
      </c>
      <c r="F144" s="287">
        <f>data!AH66</f>
        <v>0</v>
      </c>
      <c r="G144" s="287">
        <f>data!AI66</f>
        <v>0</v>
      </c>
      <c r="H144" s="287">
        <f>data!AJ66</f>
        <v>0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45304</v>
      </c>
      <c r="D145" s="287">
        <f>data!AF67</f>
        <v>0</v>
      </c>
      <c r="E145" s="287">
        <f>data!AG67</f>
        <v>223791</v>
      </c>
      <c r="F145" s="287">
        <f>data!AH67</f>
        <v>0</v>
      </c>
      <c r="G145" s="287">
        <f>data!AI67</f>
        <v>0</v>
      </c>
      <c r="H145" s="287">
        <f>data!AJ67</f>
        <v>5359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0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0</v>
      </c>
      <c r="D147" s="287">
        <f>data!AF69</f>
        <v>0</v>
      </c>
      <c r="E147" s="287">
        <f>data!AG69</f>
        <v>28463</v>
      </c>
      <c r="F147" s="287">
        <f>data!AH69</f>
        <v>0</v>
      </c>
      <c r="G147" s="287">
        <f>data!AI69</f>
        <v>0</v>
      </c>
      <c r="H147" s="287">
        <f>data!AJ69</f>
        <v>0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224749</v>
      </c>
      <c r="D149" s="287">
        <f>data!AF85</f>
        <v>0</v>
      </c>
      <c r="E149" s="287">
        <f>data!AG85</f>
        <v>6864585</v>
      </c>
      <c r="F149" s="287">
        <f>data!AH85</f>
        <v>0</v>
      </c>
      <c r="G149" s="287">
        <f>data!AI85</f>
        <v>0</v>
      </c>
      <c r="H149" s="287">
        <f>data!AJ85</f>
        <v>5359</v>
      </c>
      <c r="I149" s="287">
        <f>data!AK85</f>
        <v>0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>
        <f>+data!M696</f>
        <v>129482</v>
      </c>
      <c r="D151" s="295">
        <f>+data!M697</f>
        <v>0</v>
      </c>
      <c r="E151" s="295">
        <f>+data!M698</f>
        <v>2426148</v>
      </c>
      <c r="F151" s="295">
        <f>+data!M699</f>
        <v>0</v>
      </c>
      <c r="G151" s="295">
        <f>+data!M700</f>
        <v>0</v>
      </c>
      <c r="H151" s="295">
        <f>+data!M701</f>
        <v>13480</v>
      </c>
      <c r="I151" s="295">
        <f>+data!M702</f>
        <v>0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496153</v>
      </c>
      <c r="D152" s="287">
        <f>data!AF87</f>
        <v>0</v>
      </c>
      <c r="E152" s="287">
        <f>data!AG87</f>
        <v>11018078</v>
      </c>
      <c r="F152" s="287">
        <f>data!AH87</f>
        <v>0</v>
      </c>
      <c r="G152" s="287">
        <f>data!AI87</f>
        <v>0</v>
      </c>
      <c r="H152" s="287">
        <f>data!AJ87</f>
        <v>0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475716</v>
      </c>
      <c r="D153" s="287">
        <f>data!AF88</f>
        <v>0</v>
      </c>
      <c r="E153" s="287">
        <f>data!AG88</f>
        <v>50909091</v>
      </c>
      <c r="F153" s="287">
        <f>data!AH88</f>
        <v>0</v>
      </c>
      <c r="G153" s="287">
        <f>data!AI88</f>
        <v>0</v>
      </c>
      <c r="H153" s="287">
        <f>data!AJ88</f>
        <v>0</v>
      </c>
      <c r="I153" s="287">
        <f>data!AK88</f>
        <v>0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971869</v>
      </c>
      <c r="D154" s="287">
        <f>data!AF89</f>
        <v>0</v>
      </c>
      <c r="E154" s="287">
        <f>data!AG89</f>
        <v>61927169</v>
      </c>
      <c r="F154" s="287">
        <f>data!AH89</f>
        <v>0</v>
      </c>
      <c r="G154" s="287">
        <f>data!AI89</f>
        <v>0</v>
      </c>
      <c r="H154" s="287">
        <f>data!AJ89</f>
        <v>0</v>
      </c>
      <c r="I154" s="287">
        <f>data!AK89</f>
        <v>0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1826</v>
      </c>
      <c r="D156" s="287">
        <f>data!AF90</f>
        <v>0</v>
      </c>
      <c r="E156" s="287">
        <f>data!AG90</f>
        <v>9020</v>
      </c>
      <c r="F156" s="287">
        <f>data!AH90</f>
        <v>0</v>
      </c>
      <c r="G156" s="287">
        <f>data!AI90</f>
        <v>0</v>
      </c>
      <c r="H156" s="287">
        <f>data!AJ90</f>
        <v>216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16863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913.30761177798286</v>
      </c>
      <c r="D158" s="287">
        <f>data!AF92</f>
        <v>0</v>
      </c>
      <c r="E158" s="287">
        <f>data!AG92</f>
        <v>4511.5195280599155</v>
      </c>
      <c r="F158" s="287">
        <f>data!AH92</f>
        <v>0</v>
      </c>
      <c r="G158" s="287">
        <f>data!AI92</f>
        <v>0</v>
      </c>
      <c r="H158" s="287">
        <f>data!AJ92</f>
        <v>108.03638781163436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317</v>
      </c>
      <c r="D159" s="287">
        <f>data!AF93</f>
        <v>0</v>
      </c>
      <c r="E159" s="287">
        <f>data!AG93</f>
        <v>113591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20.634850353351599</v>
      </c>
      <c r="F160" s="294">
        <f>data!AH94</f>
        <v>0</v>
      </c>
      <c r="G160" s="294">
        <f>data!AI94</f>
        <v>0</v>
      </c>
      <c r="H160" s="294">
        <f>data!AJ94</f>
        <v>0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CASCADE VALLEY HOSPITAL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24902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0.14894688822287799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25.306390521333395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18880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5913379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4043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1266317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591046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151</v>
      </c>
      <c r="G174" s="287">
        <f>data!AP64</f>
        <v>572259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1708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316929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48951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312395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28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58883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22951</v>
      </c>
      <c r="D181" s="287">
        <f>data!AM85</f>
        <v>0</v>
      </c>
      <c r="E181" s="287">
        <f>data!AN85</f>
        <v>0</v>
      </c>
      <c r="F181" s="287">
        <f>data!AO85</f>
        <v>49102</v>
      </c>
      <c r="G181" s="287">
        <f>data!AP85</f>
        <v>9032916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>
        <f>+data!M703</f>
        <v>978</v>
      </c>
      <c r="D183" s="295">
        <f>+data!M704</f>
        <v>0</v>
      </c>
      <c r="E183" s="295">
        <f>+data!M705</f>
        <v>0</v>
      </c>
      <c r="F183" s="295">
        <f>+data!M706</f>
        <v>123140</v>
      </c>
      <c r="G183" s="295">
        <f>+data!M707</f>
        <v>596597</v>
      </c>
      <c r="H183" s="295">
        <f>+data!M708</f>
        <v>0</v>
      </c>
      <c r="I183" s="295">
        <f>+data!M709</f>
        <v>0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13558786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13558786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1973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986.83237570534527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1161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5.0785092652276056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CASCADE VALLEY HOSPITAL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83532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0</v>
      </c>
      <c r="G202" s="294">
        <f>data!AW60</f>
        <v>0</v>
      </c>
      <c r="H202" s="294">
        <f>data!AX60</f>
        <v>0</v>
      </c>
      <c r="I202" s="294">
        <f>data!AY60</f>
        <v>12.6798433718119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8254</v>
      </c>
      <c r="G203" s="287">
        <f>data!AW61</f>
        <v>0</v>
      </c>
      <c r="H203" s="287">
        <f>data!AX61</f>
        <v>0</v>
      </c>
      <c r="I203" s="287">
        <f>data!AY61</f>
        <v>662440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1768</v>
      </c>
      <c r="G204" s="287">
        <f>data!AW62</f>
        <v>0</v>
      </c>
      <c r="H204" s="287">
        <f>data!AX62</f>
        <v>0</v>
      </c>
      <c r="I204" s="287">
        <f>data!AY62</f>
        <v>141858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441402</v>
      </c>
      <c r="G206" s="287">
        <f>data!AW64</f>
        <v>0</v>
      </c>
      <c r="H206" s="287">
        <f>data!AX64</f>
        <v>965</v>
      </c>
      <c r="I206" s="287">
        <f>data!AY64</f>
        <v>-54668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758018</v>
      </c>
      <c r="G208" s="287">
        <f>data!AW66</f>
        <v>0</v>
      </c>
      <c r="H208" s="287">
        <f>data!AX66</f>
        <v>0</v>
      </c>
      <c r="I208" s="287">
        <f>data!AY66</f>
        <v>393405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2357</v>
      </c>
      <c r="G209" s="287">
        <f>data!AW67</f>
        <v>0</v>
      </c>
      <c r="H209" s="287">
        <f>data!AX67</f>
        <v>0</v>
      </c>
      <c r="I209" s="287">
        <f>data!AY67</f>
        <v>120058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69392</v>
      </c>
      <c r="G210" s="287">
        <f>data!AW68</f>
        <v>0</v>
      </c>
      <c r="H210" s="287">
        <f>data!AX68</f>
        <v>28519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0</v>
      </c>
      <c r="I211" s="287">
        <f>data!AY69</f>
        <v>4045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1281191</v>
      </c>
      <c r="G213" s="287">
        <f>data!AW85</f>
        <v>0</v>
      </c>
      <c r="H213" s="287">
        <f>data!AX85</f>
        <v>29484</v>
      </c>
      <c r="I213" s="287">
        <f>data!AY85</f>
        <v>1267138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244685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263723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12901201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13164924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95</v>
      </c>
      <c r="G220" s="287">
        <f>data!AW90</f>
        <v>0</v>
      </c>
      <c r="H220" s="287">
        <f>data!AX90</f>
        <v>0</v>
      </c>
      <c r="I220" s="287">
        <f>data!AY90</f>
        <v>4839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47.516003898635475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3.9699992114385099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CASCADE VALLEY HOSPITAL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89368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0</v>
      </c>
      <c r="F234" s="294">
        <f>data!BC60</f>
        <v>0</v>
      </c>
      <c r="G234" s="294">
        <f>data!BD60</f>
        <v>4.6501874324970203</v>
      </c>
      <c r="H234" s="294">
        <f>data!BE60</f>
        <v>2.65109536382352</v>
      </c>
      <c r="I234" s="294">
        <f>data!BF60</f>
        <v>10.177617841432101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0</v>
      </c>
      <c r="F235" s="287">
        <f>data!BC61</f>
        <v>0</v>
      </c>
      <c r="G235" s="287">
        <f>data!BD61</f>
        <v>229842</v>
      </c>
      <c r="H235" s="287">
        <f>data!BE61</f>
        <v>235794</v>
      </c>
      <c r="I235" s="287">
        <f>data!BF61</f>
        <v>456788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0</v>
      </c>
      <c r="F236" s="287">
        <f>data!BC62</f>
        <v>0</v>
      </c>
      <c r="G236" s="287">
        <f>data!BD62</f>
        <v>49219</v>
      </c>
      <c r="H236" s="287">
        <f>data!BE62</f>
        <v>50494</v>
      </c>
      <c r="I236" s="287">
        <f>data!BF62</f>
        <v>97819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543</v>
      </c>
      <c r="E238" s="287">
        <f>data!BB64</f>
        <v>0</v>
      </c>
      <c r="F238" s="287">
        <f>data!BC64</f>
        <v>0</v>
      </c>
      <c r="G238" s="287">
        <f>data!BD64</f>
        <v>15214</v>
      </c>
      <c r="H238" s="287">
        <f>data!BE64</f>
        <v>99954</v>
      </c>
      <c r="I238" s="287">
        <f>data!BF64</f>
        <v>110084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0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211240</v>
      </c>
      <c r="E240" s="287">
        <f>data!BB66</f>
        <v>0</v>
      </c>
      <c r="F240" s="287">
        <f>data!BC66</f>
        <v>24511</v>
      </c>
      <c r="G240" s="287">
        <f>data!BD66</f>
        <v>0</v>
      </c>
      <c r="H240" s="287">
        <f>data!BE66</f>
        <v>1052001</v>
      </c>
      <c r="I240" s="287">
        <f>data!BF66</f>
        <v>400907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9205</v>
      </c>
      <c r="E241" s="287">
        <f>data!BB67</f>
        <v>0</v>
      </c>
      <c r="F241" s="287">
        <f>data!BC67</f>
        <v>0</v>
      </c>
      <c r="G241" s="287">
        <f>data!BD67</f>
        <v>39821</v>
      </c>
      <c r="H241" s="287">
        <f>data!BE67</f>
        <v>729580</v>
      </c>
      <c r="I241" s="287">
        <f>data!BF67</f>
        <v>9899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12847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666</v>
      </c>
      <c r="H243" s="287">
        <f>data!BE69</f>
        <v>0</v>
      </c>
      <c r="I243" s="287">
        <f>data!BF69</f>
        <v>782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220988</v>
      </c>
      <c r="E245" s="287">
        <f>data!BB85</f>
        <v>0</v>
      </c>
      <c r="F245" s="287">
        <f>data!BC85</f>
        <v>24511</v>
      </c>
      <c r="G245" s="287">
        <f>data!BD85</f>
        <v>334762</v>
      </c>
      <c r="H245" s="287">
        <f>data!BE85</f>
        <v>2180670</v>
      </c>
      <c r="I245" s="287">
        <f>data!BF85</f>
        <v>1076279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371</v>
      </c>
      <c r="E252" s="303">
        <f>data!BB90</f>
        <v>0</v>
      </c>
      <c r="F252" s="303">
        <f>data!BC90</f>
        <v>0</v>
      </c>
      <c r="G252" s="303">
        <f>data!BD90</f>
        <v>1605</v>
      </c>
      <c r="H252" s="303">
        <f>data!BE90</f>
        <v>29406</v>
      </c>
      <c r="I252" s="303">
        <f>data!BF90</f>
        <v>399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185.56249943572379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CASCADE VALLEY HOSPITAL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9.8770014627873959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516141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110529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36</v>
      </c>
      <c r="H270" s="287">
        <f>data!BL64</f>
        <v>16119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0</v>
      </c>
      <c r="H272" s="287">
        <f>data!BL66</f>
        <v>0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4143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20518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194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4143</v>
      </c>
      <c r="D277" s="287">
        <f>data!BH85</f>
        <v>0</v>
      </c>
      <c r="E277" s="287">
        <f>data!BI85</f>
        <v>0</v>
      </c>
      <c r="F277" s="287">
        <f>data!BJ85</f>
        <v>0</v>
      </c>
      <c r="G277" s="287">
        <f>data!BK85</f>
        <v>36</v>
      </c>
      <c r="H277" s="287">
        <f>data!BL85</f>
        <v>663501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167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827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413.63931814917413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CASCADE VALLEY HOSPITAL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3.94094099803227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0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561035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0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120143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5593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8431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87160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30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64461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0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846853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0</v>
      </c>
      <c r="H309" s="287">
        <f>data!BS85</f>
        <v>0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3513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0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CASCADE VALLEY HOSPITAL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4.1559752018953402</v>
      </c>
      <c r="E330" s="294">
        <f>data!BW60</f>
        <v>0.98356144847067095</v>
      </c>
      <c r="F330" s="294">
        <f>data!BX60</f>
        <v>2.9904274882027599</v>
      </c>
      <c r="G330" s="294">
        <f>data!BY60</f>
        <v>6.6721219623867301</v>
      </c>
      <c r="H330" s="294">
        <f>data!BZ60</f>
        <v>0</v>
      </c>
      <c r="I330" s="294">
        <f>data!CA60</f>
        <v>0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263997</v>
      </c>
      <c r="E331" s="306">
        <f>data!BW61</f>
        <v>97858</v>
      </c>
      <c r="F331" s="306">
        <f>data!BX61</f>
        <v>353501</v>
      </c>
      <c r="G331" s="306">
        <f>data!BY61</f>
        <v>935122</v>
      </c>
      <c r="H331" s="306">
        <f>data!BZ61</f>
        <v>0</v>
      </c>
      <c r="I331" s="306">
        <f>data!CA61</f>
        <v>0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56533</v>
      </c>
      <c r="E332" s="306">
        <f>data!BW62</f>
        <v>20956</v>
      </c>
      <c r="F332" s="306">
        <f>data!BX62</f>
        <v>75700</v>
      </c>
      <c r="G332" s="306">
        <f>data!BY62</f>
        <v>200251</v>
      </c>
      <c r="H332" s="306">
        <f>data!BZ62</f>
        <v>0</v>
      </c>
      <c r="I332" s="306">
        <f>data!CA62</f>
        <v>0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40825</v>
      </c>
      <c r="F333" s="306">
        <f>data!BX63</f>
        <v>34892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515</v>
      </c>
      <c r="E334" s="306">
        <f>data!BW64</f>
        <v>1466</v>
      </c>
      <c r="F334" s="306">
        <f>data!BX64</f>
        <v>2102</v>
      </c>
      <c r="G334" s="306">
        <f>data!BY64</f>
        <v>305</v>
      </c>
      <c r="H334" s="306">
        <f>data!BZ64</f>
        <v>0</v>
      </c>
      <c r="I334" s="306">
        <f>data!CA64</f>
        <v>0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3541</v>
      </c>
      <c r="E336" s="306">
        <f>data!BW66</f>
        <v>0</v>
      </c>
      <c r="F336" s="306">
        <f>data!BX66</f>
        <v>49306</v>
      </c>
      <c r="G336" s="306">
        <f>data!BY66</f>
        <v>0</v>
      </c>
      <c r="H336" s="306">
        <f>data!BZ66</f>
        <v>0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45924</v>
      </c>
      <c r="E337" s="306">
        <f>data!BW67</f>
        <v>13596</v>
      </c>
      <c r="F337" s="306">
        <f>data!BX67</f>
        <v>22851</v>
      </c>
      <c r="G337" s="306">
        <f>data!BY67</f>
        <v>7418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0</v>
      </c>
      <c r="E339" s="306">
        <f>data!BW69</f>
        <v>247</v>
      </c>
      <c r="F339" s="306">
        <f>data!BX69</f>
        <v>0</v>
      </c>
      <c r="G339" s="306">
        <f>data!BY69</f>
        <v>7950</v>
      </c>
      <c r="H339" s="306">
        <f>data!BZ69</f>
        <v>0</v>
      </c>
      <c r="I339" s="306">
        <f>data!CA69</f>
        <v>0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370510</v>
      </c>
      <c r="E341" s="287">
        <f>data!BW85</f>
        <v>174948</v>
      </c>
      <c r="F341" s="287">
        <f>data!BX85</f>
        <v>538352</v>
      </c>
      <c r="G341" s="287">
        <f>data!BY85</f>
        <v>1151046</v>
      </c>
      <c r="H341" s="287">
        <f>data!BZ85</f>
        <v>0</v>
      </c>
      <c r="I341" s="287">
        <f>data!CA85</f>
        <v>0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1851</v>
      </c>
      <c r="E348" s="303">
        <f>data!BW90</f>
        <v>548</v>
      </c>
      <c r="F348" s="303">
        <f>data!BX90</f>
        <v>921</v>
      </c>
      <c r="G348" s="303">
        <f>data!BY90</f>
        <v>299</v>
      </c>
      <c r="H348" s="303">
        <f>data!BZ90</f>
        <v>0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925.81182333025549</v>
      </c>
      <c r="E350" s="303">
        <f>data!BW92</f>
        <v>274.09231722581302</v>
      </c>
      <c r="F350" s="303">
        <f>data!BX92</f>
        <v>460.65515358571866</v>
      </c>
      <c r="G350" s="303">
        <f>data!BY92</f>
        <v>149.550370165179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CASCADE VALLEY HOSPITAL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0</v>
      </c>
      <c r="E362" s="309"/>
      <c r="F362" s="297"/>
      <c r="G362" s="297"/>
      <c r="H362" s="297"/>
      <c r="I362" s="310">
        <f>data!CE60</f>
        <v>235.29832655033235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120916</v>
      </c>
      <c r="E363" s="311"/>
      <c r="F363" s="311"/>
      <c r="G363" s="311"/>
      <c r="H363" s="311"/>
      <c r="I363" s="306">
        <f>data!CE61</f>
        <v>26359906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25893</v>
      </c>
      <c r="E364" s="311"/>
      <c r="F364" s="311"/>
      <c r="G364" s="311"/>
      <c r="H364" s="311"/>
      <c r="I364" s="306">
        <f>data!CE62</f>
        <v>5644827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9235</v>
      </c>
      <c r="E365" s="311"/>
      <c r="F365" s="311"/>
      <c r="G365" s="311"/>
      <c r="H365" s="311"/>
      <c r="I365" s="306">
        <f>data!CE63</f>
        <v>9129045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69086</v>
      </c>
      <c r="E366" s="311"/>
      <c r="F366" s="311"/>
      <c r="G366" s="311"/>
      <c r="H366" s="311"/>
      <c r="I366" s="306">
        <f>data!CE64</f>
        <v>9917758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896117</v>
      </c>
      <c r="E367" s="311"/>
      <c r="F367" s="311"/>
      <c r="G367" s="311"/>
      <c r="H367" s="311"/>
      <c r="I367" s="306">
        <f>data!CE65</f>
        <v>897825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305917</v>
      </c>
      <c r="E368" s="311"/>
      <c r="F368" s="311"/>
      <c r="G368" s="311"/>
      <c r="H368" s="311"/>
      <c r="I368" s="306">
        <f>data!CE66</f>
        <v>6593796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17467</v>
      </c>
      <c r="E369" s="311"/>
      <c r="F369" s="311"/>
      <c r="G369" s="311"/>
      <c r="H369" s="311"/>
      <c r="I369" s="306">
        <f>data!CE67</f>
        <v>2217269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598870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32040</v>
      </c>
      <c r="E371" s="306">
        <f>data!CD69</f>
        <v>0</v>
      </c>
      <c r="F371" s="311"/>
      <c r="G371" s="311"/>
      <c r="H371" s="311"/>
      <c r="I371" s="306">
        <f>data!CE69</f>
        <v>204087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0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1476671</v>
      </c>
      <c r="E373" s="306">
        <f>data!CD85</f>
        <v>0</v>
      </c>
      <c r="F373" s="311"/>
      <c r="G373" s="311"/>
      <c r="H373" s="311"/>
      <c r="I373" s="287">
        <f>data!CE85</f>
        <v>61563383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82393803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189555308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271949111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704</v>
      </c>
      <c r="E380" s="297"/>
      <c r="F380" s="297"/>
      <c r="G380" s="297"/>
      <c r="H380" s="297"/>
      <c r="I380" s="287">
        <f>data!CE90</f>
        <v>89368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38977.399999999994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24375.709999999992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303493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75.743375366041789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8" transitionEvaluation="1" transitionEntry="1" codeName="Sheet12">
    <tabColor rgb="FF92D050"/>
    <pageSetUpPr autoPageBreaks="0" fitToPage="1"/>
  </sheetPr>
  <dimension ref="A1:CF717"/>
  <sheetViews>
    <sheetView topLeftCell="A88" zoomScale="80" zoomScaleNormal="80" workbookViewId="0">
      <selection activeCell="C97" sqref="C97:C98"/>
    </sheetView>
  </sheetViews>
  <sheetFormatPr defaultColWidth="11.75" defaultRowHeight="14.5" x14ac:dyDescent="0.35"/>
  <cols>
    <col min="1" max="1" width="44.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5231861</v>
      </c>
      <c r="C49" s="270">
        <f>IF($B$49,(ROUND((($B$49/$CE$62)*C62),0)))</f>
        <v>279283</v>
      </c>
      <c r="D49" s="270">
        <f t="shared" ref="D49:BO49" si="0">IF($B$49,(ROUND((($B$49/$CE$62)*D62),0)))</f>
        <v>0</v>
      </c>
      <c r="E49" s="270">
        <f t="shared" si="0"/>
        <v>602522</v>
      </c>
      <c r="F49" s="270">
        <f t="shared" si="0"/>
        <v>301332</v>
      </c>
      <c r="G49" s="270">
        <f t="shared" si="0"/>
        <v>0</v>
      </c>
      <c r="H49" s="270">
        <f t="shared" si="0"/>
        <v>0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0</v>
      </c>
      <c r="P49" s="270">
        <f t="shared" si="0"/>
        <v>204598</v>
      </c>
      <c r="Q49" s="270">
        <f t="shared" si="0"/>
        <v>213678</v>
      </c>
      <c r="R49" s="270">
        <f t="shared" si="0"/>
        <v>14944</v>
      </c>
      <c r="S49" s="270">
        <f t="shared" si="0"/>
        <v>20388</v>
      </c>
      <c r="T49" s="270">
        <f t="shared" si="0"/>
        <v>0</v>
      </c>
      <c r="U49" s="270">
        <f t="shared" si="0"/>
        <v>201401</v>
      </c>
      <c r="V49" s="270">
        <f t="shared" si="0"/>
        <v>0</v>
      </c>
      <c r="W49" s="270">
        <f t="shared" si="0"/>
        <v>0</v>
      </c>
      <c r="X49" s="270">
        <f t="shared" si="0"/>
        <v>23887</v>
      </c>
      <c r="Y49" s="270">
        <f t="shared" si="0"/>
        <v>350912</v>
      </c>
      <c r="Z49" s="270">
        <f t="shared" si="0"/>
        <v>0</v>
      </c>
      <c r="AA49" s="270">
        <f t="shared" si="0"/>
        <v>25166</v>
      </c>
      <c r="AB49" s="270">
        <f t="shared" si="0"/>
        <v>152283</v>
      </c>
      <c r="AC49" s="270">
        <f t="shared" si="0"/>
        <v>104125</v>
      </c>
      <c r="AD49" s="270">
        <f t="shared" si="0"/>
        <v>0</v>
      </c>
      <c r="AE49" s="270">
        <f t="shared" si="0"/>
        <v>29132</v>
      </c>
      <c r="AF49" s="270">
        <f t="shared" si="0"/>
        <v>0</v>
      </c>
      <c r="AG49" s="270">
        <f t="shared" si="0"/>
        <v>659088</v>
      </c>
      <c r="AH49" s="270">
        <f t="shared" si="0"/>
        <v>0</v>
      </c>
      <c r="AI49" s="270">
        <f t="shared" si="0"/>
        <v>0</v>
      </c>
      <c r="AJ49" s="270">
        <f t="shared" si="0"/>
        <v>135</v>
      </c>
      <c r="AK49" s="270">
        <f t="shared" si="0"/>
        <v>0</v>
      </c>
      <c r="AL49" s="270">
        <f t="shared" si="0"/>
        <v>2026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1094205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1856</v>
      </c>
      <c r="AW49" s="270">
        <f t="shared" si="0"/>
        <v>0</v>
      </c>
      <c r="AX49" s="270">
        <f t="shared" si="0"/>
        <v>0</v>
      </c>
      <c r="AY49" s="270">
        <f t="shared" si="0"/>
        <v>110106</v>
      </c>
      <c r="AZ49" s="270">
        <f t="shared" si="0"/>
        <v>0</v>
      </c>
      <c r="BA49" s="270">
        <f t="shared" si="0"/>
        <v>0</v>
      </c>
      <c r="BB49" s="270">
        <f t="shared" si="0"/>
        <v>0</v>
      </c>
      <c r="BC49" s="270">
        <f t="shared" si="0"/>
        <v>0</v>
      </c>
      <c r="BD49" s="270">
        <f t="shared" si="0"/>
        <v>39296</v>
      </c>
      <c r="BE49" s="270">
        <f t="shared" si="0"/>
        <v>43754</v>
      </c>
      <c r="BF49" s="270">
        <f t="shared" si="0"/>
        <v>98213</v>
      </c>
      <c r="BG49" s="270">
        <f t="shared" si="0"/>
        <v>0</v>
      </c>
      <c r="BH49" s="270">
        <f t="shared" si="0"/>
        <v>0</v>
      </c>
      <c r="BI49" s="270">
        <f t="shared" si="0"/>
        <v>0</v>
      </c>
      <c r="BJ49" s="270">
        <f t="shared" si="0"/>
        <v>0</v>
      </c>
      <c r="BK49" s="270">
        <f t="shared" si="0"/>
        <v>0</v>
      </c>
      <c r="BL49" s="270">
        <f t="shared" si="0"/>
        <v>94898</v>
      </c>
      <c r="BM49" s="270">
        <f t="shared" si="0"/>
        <v>0</v>
      </c>
      <c r="BN49" s="270">
        <f t="shared" si="0"/>
        <v>116190</v>
      </c>
      <c r="BO49" s="270">
        <f t="shared" si="0"/>
        <v>0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0</v>
      </c>
      <c r="BS49" s="270">
        <f t="shared" si="1"/>
        <v>0</v>
      </c>
      <c r="BT49" s="270">
        <f t="shared" si="1"/>
        <v>0</v>
      </c>
      <c r="BU49" s="270">
        <f t="shared" si="1"/>
        <v>0</v>
      </c>
      <c r="BV49" s="270">
        <f t="shared" si="1"/>
        <v>84782</v>
      </c>
      <c r="BW49" s="270">
        <f t="shared" si="1"/>
        <v>19791</v>
      </c>
      <c r="BX49" s="270">
        <f t="shared" si="1"/>
        <v>67251</v>
      </c>
      <c r="BY49" s="270">
        <f t="shared" si="1"/>
        <v>161508</v>
      </c>
      <c r="BZ49" s="270">
        <f t="shared" si="1"/>
        <v>0</v>
      </c>
      <c r="CA49" s="270">
        <f t="shared" si="1"/>
        <v>0</v>
      </c>
      <c r="CB49" s="270">
        <f t="shared" si="1"/>
        <v>0</v>
      </c>
      <c r="CC49" s="270">
        <f t="shared" si="1"/>
        <v>115111</v>
      </c>
      <c r="CD49" s="270">
        <f t="shared" si="1"/>
        <v>0</v>
      </c>
      <c r="CE49" s="32">
        <f>SUM(C49:CD49)</f>
        <v>5231861</v>
      </c>
    </row>
    <row r="50" spans="1:83" x14ac:dyDescent="0.35">
      <c r="A50" s="20" t="s">
        <v>218</v>
      </c>
      <c r="B50" s="270">
        <f>B48+B49</f>
        <v>5231861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1566176</v>
      </c>
      <c r="C53" s="270">
        <f>IF($B$53,ROUND(($B$53/($CE$91+$CF$91)*C91),0))</f>
        <v>64913</v>
      </c>
      <c r="D53" s="270">
        <f t="shared" ref="D53:BO53" si="2">IF($B$53,ROUND(($B$53/($CE$91+$CF$91)*D91),0))</f>
        <v>0</v>
      </c>
      <c r="E53" s="270">
        <f t="shared" si="2"/>
        <v>103415</v>
      </c>
      <c r="F53" s="270">
        <f t="shared" si="2"/>
        <v>63195</v>
      </c>
      <c r="G53" s="270">
        <f t="shared" si="2"/>
        <v>0</v>
      </c>
      <c r="H53" s="270">
        <f t="shared" si="2"/>
        <v>0</v>
      </c>
      <c r="I53" s="270">
        <f t="shared" si="2"/>
        <v>0</v>
      </c>
      <c r="J53" s="270">
        <f t="shared" si="2"/>
        <v>2857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17227</v>
      </c>
      <c r="P53" s="270">
        <f t="shared" si="2"/>
        <v>85505</v>
      </c>
      <c r="Q53" s="270">
        <f t="shared" si="2"/>
        <v>13775</v>
      </c>
      <c r="R53" s="270">
        <f t="shared" si="2"/>
        <v>2839</v>
      </c>
      <c r="S53" s="270">
        <f t="shared" si="2"/>
        <v>26060</v>
      </c>
      <c r="T53" s="270">
        <f t="shared" si="2"/>
        <v>4329</v>
      </c>
      <c r="U53" s="270">
        <f t="shared" si="2"/>
        <v>33298</v>
      </c>
      <c r="V53" s="270">
        <f t="shared" si="2"/>
        <v>1507</v>
      </c>
      <c r="W53" s="270">
        <f t="shared" si="2"/>
        <v>0</v>
      </c>
      <c r="X53" s="270">
        <f t="shared" si="2"/>
        <v>8447</v>
      </c>
      <c r="Y53" s="270">
        <f t="shared" si="2"/>
        <v>69487</v>
      </c>
      <c r="Z53" s="270">
        <f t="shared" si="2"/>
        <v>0</v>
      </c>
      <c r="AA53" s="270">
        <f t="shared" si="2"/>
        <v>9796</v>
      </c>
      <c r="AB53" s="270">
        <f t="shared" si="2"/>
        <v>16842</v>
      </c>
      <c r="AC53" s="270">
        <f t="shared" si="2"/>
        <v>16070</v>
      </c>
      <c r="AD53" s="270">
        <f t="shared" si="2"/>
        <v>0</v>
      </c>
      <c r="AE53" s="270">
        <f t="shared" si="2"/>
        <v>32001</v>
      </c>
      <c r="AF53" s="270">
        <f t="shared" si="2"/>
        <v>0</v>
      </c>
      <c r="AG53" s="270">
        <f t="shared" si="2"/>
        <v>158076</v>
      </c>
      <c r="AH53" s="270">
        <f t="shared" si="2"/>
        <v>0</v>
      </c>
      <c r="AI53" s="270">
        <f t="shared" si="2"/>
        <v>0</v>
      </c>
      <c r="AJ53" s="270">
        <f t="shared" si="2"/>
        <v>3785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34577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1665</v>
      </c>
      <c r="AW53" s="270">
        <f t="shared" si="2"/>
        <v>0</v>
      </c>
      <c r="AX53" s="270">
        <f t="shared" si="2"/>
        <v>0</v>
      </c>
      <c r="AY53" s="270">
        <f t="shared" si="2"/>
        <v>84804</v>
      </c>
      <c r="AZ53" s="270">
        <f t="shared" si="2"/>
        <v>0</v>
      </c>
      <c r="BA53" s="270">
        <f t="shared" si="2"/>
        <v>6502</v>
      </c>
      <c r="BB53" s="270">
        <f t="shared" si="2"/>
        <v>0</v>
      </c>
      <c r="BC53" s="270">
        <f t="shared" si="2"/>
        <v>0</v>
      </c>
      <c r="BD53" s="270">
        <f t="shared" si="2"/>
        <v>28128</v>
      </c>
      <c r="BE53" s="270">
        <f t="shared" si="2"/>
        <v>515341</v>
      </c>
      <c r="BF53" s="270">
        <f t="shared" si="2"/>
        <v>6992</v>
      </c>
      <c r="BG53" s="270">
        <f t="shared" si="2"/>
        <v>2927</v>
      </c>
      <c r="BH53" s="270">
        <f t="shared" si="2"/>
        <v>0</v>
      </c>
      <c r="BI53" s="270">
        <f t="shared" si="2"/>
        <v>0</v>
      </c>
      <c r="BJ53" s="270">
        <f t="shared" si="2"/>
        <v>0</v>
      </c>
      <c r="BK53" s="270">
        <f t="shared" si="2"/>
        <v>0</v>
      </c>
      <c r="BL53" s="270">
        <f t="shared" si="2"/>
        <v>14493</v>
      </c>
      <c r="BM53" s="270">
        <f t="shared" si="2"/>
        <v>0</v>
      </c>
      <c r="BN53" s="270">
        <f t="shared" si="2"/>
        <v>61565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0</v>
      </c>
      <c r="BS53" s="270">
        <f t="shared" si="3"/>
        <v>0</v>
      </c>
      <c r="BT53" s="270">
        <f t="shared" si="3"/>
        <v>0</v>
      </c>
      <c r="BU53" s="270">
        <f t="shared" si="3"/>
        <v>0</v>
      </c>
      <c r="BV53" s="270">
        <f t="shared" si="3"/>
        <v>32439</v>
      </c>
      <c r="BW53" s="270">
        <f t="shared" si="3"/>
        <v>9604</v>
      </c>
      <c r="BX53" s="270">
        <f t="shared" si="3"/>
        <v>16141</v>
      </c>
      <c r="BY53" s="270">
        <f t="shared" si="3"/>
        <v>5240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12338</v>
      </c>
      <c r="CD53" s="270">
        <f t="shared" si="3"/>
        <v>0</v>
      </c>
      <c r="CE53" s="32">
        <f>SUM(C53:CD53)</f>
        <v>1566180</v>
      </c>
    </row>
    <row r="54" spans="1:83" x14ac:dyDescent="0.35">
      <c r="A54" s="20" t="s">
        <v>218</v>
      </c>
      <c r="B54" s="270">
        <f>B52+B53</f>
        <v>1566176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1599</v>
      </c>
      <c r="D60" s="213"/>
      <c r="E60" s="213">
        <v>3396</v>
      </c>
      <c r="F60" s="213">
        <v>246</v>
      </c>
      <c r="G60" s="213"/>
      <c r="H60" s="213"/>
      <c r="I60" s="213"/>
      <c r="J60" s="213">
        <v>190</v>
      </c>
      <c r="K60" s="213"/>
      <c r="L60" s="213"/>
      <c r="M60" s="213"/>
      <c r="N60" s="213"/>
      <c r="O60" s="213">
        <v>130</v>
      </c>
      <c r="P60" s="214">
        <v>177004</v>
      </c>
      <c r="Q60" s="214">
        <v>75840</v>
      </c>
      <c r="R60" s="214">
        <v>178808</v>
      </c>
      <c r="S60" s="263"/>
      <c r="T60" s="263"/>
      <c r="U60" s="227">
        <v>185268</v>
      </c>
      <c r="V60" s="214">
        <v>1302</v>
      </c>
      <c r="W60" s="214">
        <v>11659</v>
      </c>
      <c r="X60" s="214">
        <v>53277</v>
      </c>
      <c r="Y60" s="214">
        <v>53481</v>
      </c>
      <c r="Z60" s="214"/>
      <c r="AA60" s="214">
        <v>4075</v>
      </c>
      <c r="AB60" s="263"/>
      <c r="AC60" s="214">
        <v>3782</v>
      </c>
      <c r="AD60" s="214"/>
      <c r="AE60" s="214">
        <v>4331</v>
      </c>
      <c r="AF60" s="214"/>
      <c r="AG60" s="214">
        <v>18937</v>
      </c>
      <c r="AH60" s="214"/>
      <c r="AI60" s="214"/>
      <c r="AJ60" s="214"/>
      <c r="AK60" s="214"/>
      <c r="AL60" s="214"/>
      <c r="AM60" s="214"/>
      <c r="AN60" s="214"/>
      <c r="AO60" s="214"/>
      <c r="AP60" s="214">
        <v>22538</v>
      </c>
      <c r="AQ60" s="214"/>
      <c r="AR60" s="214"/>
      <c r="AS60" s="214"/>
      <c r="AT60" s="214"/>
      <c r="AU60" s="214"/>
      <c r="AV60" s="263"/>
      <c r="AW60" s="263"/>
      <c r="AX60" s="263"/>
      <c r="AY60" s="214">
        <v>67686</v>
      </c>
      <c r="AZ60" s="214"/>
      <c r="BA60" s="263"/>
      <c r="BB60" s="263"/>
      <c r="BC60" s="263"/>
      <c r="BD60" s="263"/>
      <c r="BE60" s="214">
        <v>89368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13.05</v>
      </c>
      <c r="D61" s="243"/>
      <c r="E61" s="243">
        <v>32.5</v>
      </c>
      <c r="F61" s="243">
        <v>9.5299999999999994</v>
      </c>
      <c r="G61" s="243"/>
      <c r="H61" s="243"/>
      <c r="I61" s="243"/>
      <c r="J61" s="243"/>
      <c r="K61" s="243"/>
      <c r="L61" s="243"/>
      <c r="M61" s="243"/>
      <c r="N61" s="243"/>
      <c r="O61" s="243">
        <v>0</v>
      </c>
      <c r="P61" s="244">
        <v>10.89</v>
      </c>
      <c r="Q61" s="244">
        <v>8.07</v>
      </c>
      <c r="R61" s="244">
        <v>1.04</v>
      </c>
      <c r="S61" s="245">
        <v>1.93</v>
      </c>
      <c r="T61" s="245"/>
      <c r="U61" s="246">
        <v>12.99</v>
      </c>
      <c r="V61" s="244"/>
      <c r="W61" s="244"/>
      <c r="X61" s="244">
        <v>0.98907083557291597</v>
      </c>
      <c r="Y61" s="244">
        <v>17.16</v>
      </c>
      <c r="Z61" s="244"/>
      <c r="AA61" s="244">
        <v>1.06</v>
      </c>
      <c r="AB61" s="245">
        <v>6.08</v>
      </c>
      <c r="AC61" s="244">
        <v>5.76</v>
      </c>
      <c r="AD61" s="244"/>
      <c r="AE61" s="244">
        <v>1.42</v>
      </c>
      <c r="AF61" s="244"/>
      <c r="AG61" s="244">
        <v>28.73</v>
      </c>
      <c r="AH61" s="244"/>
      <c r="AI61" s="244"/>
      <c r="AJ61" s="244">
        <v>0.01</v>
      </c>
      <c r="AK61" s="244"/>
      <c r="AL61" s="244">
        <v>0.1</v>
      </c>
      <c r="AM61" s="244"/>
      <c r="AN61" s="244"/>
      <c r="AO61" s="244"/>
      <c r="AP61" s="244">
        <v>23.44</v>
      </c>
      <c r="AQ61" s="244"/>
      <c r="AR61" s="244"/>
      <c r="AS61" s="244"/>
      <c r="AT61" s="244"/>
      <c r="AU61" s="244"/>
      <c r="AV61" s="245"/>
      <c r="AW61" s="245"/>
      <c r="AX61" s="245"/>
      <c r="AY61" s="244">
        <v>10.89</v>
      </c>
      <c r="AZ61" s="244"/>
      <c r="BA61" s="245">
        <v>0</v>
      </c>
      <c r="BB61" s="245"/>
      <c r="BC61" s="245"/>
      <c r="BD61" s="245">
        <v>4</v>
      </c>
      <c r="BE61" s="244">
        <v>2.44</v>
      </c>
      <c r="BF61" s="245">
        <v>11.56</v>
      </c>
      <c r="BG61" s="245"/>
      <c r="BH61" s="245"/>
      <c r="BI61" s="245"/>
      <c r="BJ61" s="245"/>
      <c r="BK61" s="245"/>
      <c r="BL61" s="245">
        <v>9.24</v>
      </c>
      <c r="BM61" s="245"/>
      <c r="BN61" s="245">
        <v>4.1399999999999997</v>
      </c>
      <c r="BO61" s="245"/>
      <c r="BP61" s="245"/>
      <c r="BQ61" s="245"/>
      <c r="BR61" s="245"/>
      <c r="BS61" s="245"/>
      <c r="BT61" s="245"/>
      <c r="BU61" s="245"/>
      <c r="BV61" s="245">
        <v>6.48</v>
      </c>
      <c r="BW61" s="245">
        <v>0.98907083557291597</v>
      </c>
      <c r="BX61" s="245">
        <v>3.11</v>
      </c>
      <c r="BY61" s="245">
        <v>6.33</v>
      </c>
      <c r="BZ61" s="245"/>
      <c r="CA61" s="245"/>
      <c r="CB61" s="245"/>
      <c r="CC61" s="245"/>
      <c r="CD61" s="247" t="s">
        <v>233</v>
      </c>
      <c r="CE61" s="268">
        <f t="shared" ref="CE61:CE69" si="4">SUM(C61:CD61)</f>
        <v>233.92814167114582</v>
      </c>
    </row>
    <row r="62" spans="1:83" x14ac:dyDescent="0.35">
      <c r="A62" s="39" t="s">
        <v>248</v>
      </c>
      <c r="B62" s="20"/>
      <c r="C62" s="213">
        <v>1329219</v>
      </c>
      <c r="D62" s="213"/>
      <c r="E62" s="213">
        <v>2867643</v>
      </c>
      <c r="F62" s="213">
        <v>1434160</v>
      </c>
      <c r="G62" s="213"/>
      <c r="H62" s="213"/>
      <c r="I62" s="213"/>
      <c r="J62" s="213"/>
      <c r="K62" s="213"/>
      <c r="L62" s="213"/>
      <c r="M62" s="213"/>
      <c r="N62" s="213"/>
      <c r="O62" s="213"/>
      <c r="P62" s="214">
        <v>973763</v>
      </c>
      <c r="Q62" s="214">
        <v>1016979</v>
      </c>
      <c r="R62" s="214">
        <v>71126</v>
      </c>
      <c r="S62" s="228">
        <v>97033</v>
      </c>
      <c r="T62" s="228"/>
      <c r="U62" s="227">
        <v>958550</v>
      </c>
      <c r="V62" s="214"/>
      <c r="W62" s="214"/>
      <c r="X62" s="214">
        <v>113688</v>
      </c>
      <c r="Y62" s="214">
        <v>1670130</v>
      </c>
      <c r="Z62" s="214"/>
      <c r="AA62" s="214">
        <v>119774</v>
      </c>
      <c r="AB62" s="240">
        <v>724776</v>
      </c>
      <c r="AC62" s="214">
        <v>495575</v>
      </c>
      <c r="AD62" s="214"/>
      <c r="AE62" s="214">
        <v>138651</v>
      </c>
      <c r="AF62" s="214"/>
      <c r="AG62" s="214">
        <v>3136866</v>
      </c>
      <c r="AH62" s="214"/>
      <c r="AI62" s="214"/>
      <c r="AJ62" s="214">
        <v>643</v>
      </c>
      <c r="AK62" s="214"/>
      <c r="AL62" s="214">
        <v>9644</v>
      </c>
      <c r="AM62" s="214"/>
      <c r="AN62" s="214"/>
      <c r="AO62" s="214"/>
      <c r="AP62" s="214">
        <v>5207762</v>
      </c>
      <c r="AQ62" s="214"/>
      <c r="AR62" s="214"/>
      <c r="AS62" s="214"/>
      <c r="AT62" s="214"/>
      <c r="AU62" s="214"/>
      <c r="AV62" s="228">
        <v>8835</v>
      </c>
      <c r="AW62" s="228"/>
      <c r="AX62" s="228"/>
      <c r="AY62" s="214">
        <v>524039</v>
      </c>
      <c r="AZ62" s="214"/>
      <c r="BA62" s="228"/>
      <c r="BB62" s="228"/>
      <c r="BC62" s="228"/>
      <c r="BD62" s="228">
        <v>187027</v>
      </c>
      <c r="BE62" s="214">
        <v>208244</v>
      </c>
      <c r="BF62" s="228">
        <v>467436</v>
      </c>
      <c r="BG62" s="228"/>
      <c r="BH62" s="228"/>
      <c r="BI62" s="228"/>
      <c r="BJ62" s="228"/>
      <c r="BK62" s="228"/>
      <c r="BL62" s="228">
        <v>451656</v>
      </c>
      <c r="BM62" s="228"/>
      <c r="BN62" s="228">
        <v>552996</v>
      </c>
      <c r="BO62" s="228"/>
      <c r="BP62" s="228"/>
      <c r="BQ62" s="228"/>
      <c r="BR62" s="228"/>
      <c r="BS62" s="228"/>
      <c r="BT62" s="228"/>
      <c r="BU62" s="228"/>
      <c r="BV62" s="228">
        <v>403512</v>
      </c>
      <c r="BW62" s="228">
        <v>94194</v>
      </c>
      <c r="BX62" s="228">
        <v>320074</v>
      </c>
      <c r="BY62" s="228">
        <v>768684</v>
      </c>
      <c r="BZ62" s="228"/>
      <c r="CA62" s="228"/>
      <c r="CB62" s="228"/>
      <c r="CC62" s="228">
        <v>547859</v>
      </c>
      <c r="CD62" s="29" t="s">
        <v>233</v>
      </c>
      <c r="CE62" s="32">
        <f t="shared" si="4"/>
        <v>24900538</v>
      </c>
    </row>
    <row r="63" spans="1:83" x14ac:dyDescent="0.35">
      <c r="A63" s="39" t="s">
        <v>9</v>
      </c>
      <c r="B63" s="20"/>
      <c r="C63" s="269">
        <f>ROUND(C48+C49,0)</f>
        <v>279283</v>
      </c>
      <c r="D63" s="269">
        <f t="shared" ref="D63:BO63" si="5">ROUND(D48+D49,0)</f>
        <v>0</v>
      </c>
      <c r="E63" s="269">
        <f t="shared" si="5"/>
        <v>602522</v>
      </c>
      <c r="F63" s="269">
        <f t="shared" si="5"/>
        <v>301332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204598</v>
      </c>
      <c r="Q63" s="269">
        <f t="shared" si="5"/>
        <v>213678</v>
      </c>
      <c r="R63" s="269">
        <f t="shared" si="5"/>
        <v>14944</v>
      </c>
      <c r="S63" s="269">
        <f t="shared" si="5"/>
        <v>20388</v>
      </c>
      <c r="T63" s="269">
        <f t="shared" si="5"/>
        <v>0</v>
      </c>
      <c r="U63" s="269">
        <f t="shared" si="5"/>
        <v>201401</v>
      </c>
      <c r="V63" s="269">
        <f t="shared" si="5"/>
        <v>0</v>
      </c>
      <c r="W63" s="269">
        <f t="shared" si="5"/>
        <v>0</v>
      </c>
      <c r="X63" s="269">
        <f t="shared" si="5"/>
        <v>23887</v>
      </c>
      <c r="Y63" s="269">
        <f t="shared" si="5"/>
        <v>350912</v>
      </c>
      <c r="Z63" s="269">
        <f t="shared" si="5"/>
        <v>0</v>
      </c>
      <c r="AA63" s="269">
        <f t="shared" si="5"/>
        <v>25166</v>
      </c>
      <c r="AB63" s="269">
        <f t="shared" si="5"/>
        <v>152283</v>
      </c>
      <c r="AC63" s="269">
        <f t="shared" si="5"/>
        <v>104125</v>
      </c>
      <c r="AD63" s="269">
        <f t="shared" si="5"/>
        <v>0</v>
      </c>
      <c r="AE63" s="269">
        <f t="shared" si="5"/>
        <v>29132</v>
      </c>
      <c r="AF63" s="269">
        <f t="shared" si="5"/>
        <v>0</v>
      </c>
      <c r="AG63" s="269">
        <f t="shared" si="5"/>
        <v>659088</v>
      </c>
      <c r="AH63" s="269">
        <f t="shared" si="5"/>
        <v>0</v>
      </c>
      <c r="AI63" s="269">
        <f t="shared" si="5"/>
        <v>0</v>
      </c>
      <c r="AJ63" s="269">
        <f t="shared" si="5"/>
        <v>135</v>
      </c>
      <c r="AK63" s="269">
        <f t="shared" si="5"/>
        <v>0</v>
      </c>
      <c r="AL63" s="269">
        <f t="shared" si="5"/>
        <v>2026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1094205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1856</v>
      </c>
      <c r="AW63" s="269">
        <f t="shared" si="5"/>
        <v>0</v>
      </c>
      <c r="AX63" s="269">
        <f t="shared" si="5"/>
        <v>0</v>
      </c>
      <c r="AY63" s="269">
        <f t="shared" si="5"/>
        <v>110106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39296</v>
      </c>
      <c r="BE63" s="269">
        <f t="shared" si="5"/>
        <v>43754</v>
      </c>
      <c r="BF63" s="269">
        <f t="shared" si="5"/>
        <v>98213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94898</v>
      </c>
      <c r="BM63" s="269">
        <f t="shared" si="5"/>
        <v>0</v>
      </c>
      <c r="BN63" s="269">
        <f t="shared" si="5"/>
        <v>116190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84782</v>
      </c>
      <c r="BW63" s="269">
        <f t="shared" si="6"/>
        <v>19791</v>
      </c>
      <c r="BX63" s="269">
        <f t="shared" si="6"/>
        <v>67251</v>
      </c>
      <c r="BY63" s="269">
        <f t="shared" si="6"/>
        <v>161508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115111</v>
      </c>
      <c r="CD63" s="29" t="s">
        <v>233</v>
      </c>
      <c r="CE63" s="32">
        <f t="shared" si="4"/>
        <v>5231861</v>
      </c>
    </row>
    <row r="64" spans="1:83" x14ac:dyDescent="0.35">
      <c r="A64" s="39" t="s">
        <v>249</v>
      </c>
      <c r="B64" s="20"/>
      <c r="C64" s="213">
        <v>86008</v>
      </c>
      <c r="D64" s="213"/>
      <c r="E64" s="213">
        <v>333202</v>
      </c>
      <c r="F64" s="213">
        <v>279245</v>
      </c>
      <c r="G64" s="213"/>
      <c r="H64" s="213"/>
      <c r="I64" s="213"/>
      <c r="J64" s="213"/>
      <c r="K64" s="213"/>
      <c r="L64" s="213"/>
      <c r="M64" s="213"/>
      <c r="N64" s="213"/>
      <c r="O64" s="213"/>
      <c r="P64" s="214">
        <v>580866</v>
      </c>
      <c r="Q64" s="214">
        <v>154637</v>
      </c>
      <c r="R64" s="214">
        <v>1022137</v>
      </c>
      <c r="S64" s="228">
        <v>144474</v>
      </c>
      <c r="T64" s="228"/>
      <c r="U64" s="227">
        <v>248049</v>
      </c>
      <c r="V64" s="214"/>
      <c r="W64" s="214"/>
      <c r="X64" s="214"/>
      <c r="Y64" s="214">
        <v>141090</v>
      </c>
      <c r="Z64" s="214"/>
      <c r="AA64" s="214"/>
      <c r="AB64" s="240"/>
      <c r="AC64" s="214">
        <v>65491</v>
      </c>
      <c r="AD64" s="214"/>
      <c r="AE64" s="214"/>
      <c r="AF64" s="214"/>
      <c r="AG64" s="214">
        <v>790239</v>
      </c>
      <c r="AH64" s="214"/>
      <c r="AI64" s="214"/>
      <c r="AJ64" s="214"/>
      <c r="AK64" s="214"/>
      <c r="AL64" s="214"/>
      <c r="AM64" s="214"/>
      <c r="AN64" s="214"/>
      <c r="AO64" s="214"/>
      <c r="AP64" s="214">
        <v>519782</v>
      </c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>
        <v>10569</v>
      </c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>
        <v>35850</v>
      </c>
      <c r="BX64" s="228"/>
      <c r="BY64" s="228"/>
      <c r="BZ64" s="228"/>
      <c r="CA64" s="228"/>
      <c r="CB64" s="228"/>
      <c r="CC64" s="228">
        <v>10236</v>
      </c>
      <c r="CD64" s="29" t="s">
        <v>233</v>
      </c>
      <c r="CE64" s="32">
        <f t="shared" si="4"/>
        <v>4421875</v>
      </c>
    </row>
    <row r="65" spans="1:83" x14ac:dyDescent="0.35">
      <c r="A65" s="39" t="s">
        <v>250</v>
      </c>
      <c r="B65" s="20"/>
      <c r="C65" s="213">
        <v>158947</v>
      </c>
      <c r="D65" s="213"/>
      <c r="E65" s="213">
        <v>399300</v>
      </c>
      <c r="F65" s="213">
        <v>16662</v>
      </c>
      <c r="G65" s="213"/>
      <c r="H65" s="213"/>
      <c r="I65" s="213"/>
      <c r="J65" s="213">
        <v>938</v>
      </c>
      <c r="K65" s="213"/>
      <c r="L65" s="213"/>
      <c r="M65" s="213"/>
      <c r="N65" s="213"/>
      <c r="O65" s="213">
        <v>52396</v>
      </c>
      <c r="P65" s="214">
        <v>2751354</v>
      </c>
      <c r="Q65" s="214">
        <v>45693</v>
      </c>
      <c r="R65" s="214">
        <v>92245</v>
      </c>
      <c r="S65" s="228">
        <v>173386</v>
      </c>
      <c r="T65" s="228">
        <v>49049</v>
      </c>
      <c r="U65" s="227">
        <v>1641470</v>
      </c>
      <c r="V65" s="214">
        <v>12543</v>
      </c>
      <c r="W65" s="214">
        <v>13012</v>
      </c>
      <c r="X65" s="214">
        <v>136670</v>
      </c>
      <c r="Y65" s="214">
        <v>132527</v>
      </c>
      <c r="Z65" s="214"/>
      <c r="AA65" s="214">
        <v>78803</v>
      </c>
      <c r="AB65" s="240">
        <v>1440795</v>
      </c>
      <c r="AC65" s="214">
        <v>91702</v>
      </c>
      <c r="AD65" s="214"/>
      <c r="AE65" s="214">
        <v>1671</v>
      </c>
      <c r="AF65" s="214"/>
      <c r="AG65" s="214">
        <v>533354</v>
      </c>
      <c r="AH65" s="214"/>
      <c r="AI65" s="214"/>
      <c r="AJ65" s="214"/>
      <c r="AK65" s="214"/>
      <c r="AL65" s="214"/>
      <c r="AM65" s="214"/>
      <c r="AN65" s="214"/>
      <c r="AO65" s="214">
        <v>442</v>
      </c>
      <c r="AP65" s="214">
        <v>470070</v>
      </c>
      <c r="AQ65" s="214"/>
      <c r="AR65" s="214"/>
      <c r="AS65" s="214"/>
      <c r="AT65" s="214"/>
      <c r="AU65" s="214"/>
      <c r="AV65" s="228">
        <v>449037</v>
      </c>
      <c r="AW65" s="228"/>
      <c r="AX65" s="228">
        <v>908</v>
      </c>
      <c r="AY65" s="214">
        <v>-42744</v>
      </c>
      <c r="AZ65" s="214"/>
      <c r="BA65" s="228">
        <v>394</v>
      </c>
      <c r="BB65" s="228"/>
      <c r="BC65" s="228"/>
      <c r="BD65" s="228">
        <v>3026</v>
      </c>
      <c r="BE65" s="214">
        <v>37244</v>
      </c>
      <c r="BF65" s="228">
        <v>100858</v>
      </c>
      <c r="BG65" s="228"/>
      <c r="BH65" s="228"/>
      <c r="BI65" s="228"/>
      <c r="BJ65" s="228"/>
      <c r="BK65" s="228"/>
      <c r="BL65" s="228">
        <v>15510</v>
      </c>
      <c r="BM65" s="228"/>
      <c r="BN65" s="228">
        <v>3284</v>
      </c>
      <c r="BO65" s="228"/>
      <c r="BP65" s="228"/>
      <c r="BQ65" s="228"/>
      <c r="BR65" s="228"/>
      <c r="BS65" s="228"/>
      <c r="BT65" s="228"/>
      <c r="BU65" s="228"/>
      <c r="BV65" s="228">
        <v>324</v>
      </c>
      <c r="BW65" s="228">
        <v>932</v>
      </c>
      <c r="BX65" s="228">
        <v>349</v>
      </c>
      <c r="BY65" s="228">
        <v>1467</v>
      </c>
      <c r="BZ65" s="228"/>
      <c r="CA65" s="228"/>
      <c r="CB65" s="228"/>
      <c r="CC65" s="228">
        <v>82885</v>
      </c>
      <c r="CD65" s="29" t="s">
        <v>233</v>
      </c>
      <c r="CE65" s="32">
        <f t="shared" si="4"/>
        <v>8946503</v>
      </c>
    </row>
    <row r="66" spans="1:83" x14ac:dyDescent="0.35">
      <c r="A66" s="39" t="s">
        <v>251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>
        <v>3632</v>
      </c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>
        <v>852581</v>
      </c>
      <c r="CD66" s="29" t="s">
        <v>233</v>
      </c>
      <c r="CE66" s="32">
        <f t="shared" si="4"/>
        <v>856213</v>
      </c>
    </row>
    <row r="67" spans="1:83" x14ac:dyDescent="0.35">
      <c r="A67" s="39" t="s">
        <v>252</v>
      </c>
      <c r="B67" s="20"/>
      <c r="C67" s="213">
        <v>2689</v>
      </c>
      <c r="D67" s="213"/>
      <c r="E67" s="213">
        <v>1614155</v>
      </c>
      <c r="F67" s="213">
        <v>71731</v>
      </c>
      <c r="G67" s="213"/>
      <c r="H67" s="213"/>
      <c r="I67" s="213"/>
      <c r="J67" s="213">
        <v>1463</v>
      </c>
      <c r="K67" s="213"/>
      <c r="L67" s="213"/>
      <c r="M67" s="213"/>
      <c r="N67" s="213"/>
      <c r="O67" s="213">
        <v>1518</v>
      </c>
      <c r="P67" s="214">
        <v>220725</v>
      </c>
      <c r="Q67" s="214"/>
      <c r="R67" s="214">
        <v>29657</v>
      </c>
      <c r="S67" s="228">
        <v>13721</v>
      </c>
      <c r="T67" s="228"/>
      <c r="U67" s="227">
        <v>419578</v>
      </c>
      <c r="V67" s="214">
        <v>24346</v>
      </c>
      <c r="W67" s="214">
        <v>163294</v>
      </c>
      <c r="X67" s="214">
        <v>173111</v>
      </c>
      <c r="Y67" s="214">
        <v>189621</v>
      </c>
      <c r="Z67" s="214"/>
      <c r="AA67" s="214">
        <v>16147</v>
      </c>
      <c r="AB67" s="240">
        <v>38073</v>
      </c>
      <c r="AC67" s="214">
        <v>150</v>
      </c>
      <c r="AD67" s="214"/>
      <c r="AE67" s="214"/>
      <c r="AF67" s="214"/>
      <c r="AG67" s="214">
        <v>81739</v>
      </c>
      <c r="AH67" s="214"/>
      <c r="AI67" s="214"/>
      <c r="AJ67" s="214"/>
      <c r="AK67" s="214"/>
      <c r="AL67" s="214"/>
      <c r="AM67" s="214"/>
      <c r="AN67" s="214"/>
      <c r="AO67" s="214"/>
      <c r="AP67" s="214">
        <v>206267</v>
      </c>
      <c r="AQ67" s="214"/>
      <c r="AR67" s="214"/>
      <c r="AS67" s="214"/>
      <c r="AT67" s="214"/>
      <c r="AU67" s="214"/>
      <c r="AV67" s="228">
        <v>667566</v>
      </c>
      <c r="AW67" s="228"/>
      <c r="AX67" s="228">
        <v>7818</v>
      </c>
      <c r="AY67" s="214">
        <v>273606</v>
      </c>
      <c r="AZ67" s="214"/>
      <c r="BA67" s="228">
        <v>182765</v>
      </c>
      <c r="BB67" s="228"/>
      <c r="BC67" s="228">
        <v>18820</v>
      </c>
      <c r="BD67" s="228">
        <v>2999</v>
      </c>
      <c r="BE67" s="214">
        <v>979451</v>
      </c>
      <c r="BF67" s="228">
        <v>175744</v>
      </c>
      <c r="BG67" s="228"/>
      <c r="BH67" s="228"/>
      <c r="BI67" s="228"/>
      <c r="BJ67" s="228"/>
      <c r="BK67" s="228">
        <v>2188</v>
      </c>
      <c r="BL67" s="228">
        <v>500</v>
      </c>
      <c r="BM67" s="228"/>
      <c r="BN67" s="228">
        <v>3030</v>
      </c>
      <c r="BO67" s="228"/>
      <c r="BP67" s="228"/>
      <c r="BQ67" s="228"/>
      <c r="BR67" s="228"/>
      <c r="BS67" s="228"/>
      <c r="BT67" s="228"/>
      <c r="BU67" s="228"/>
      <c r="BV67" s="228">
        <v>197</v>
      </c>
      <c r="BW67" s="228"/>
      <c r="BX67" s="228">
        <v>44090</v>
      </c>
      <c r="BY67" s="228"/>
      <c r="BZ67" s="228"/>
      <c r="CA67" s="228"/>
      <c r="CB67" s="228"/>
      <c r="CC67" s="228">
        <v>226592</v>
      </c>
      <c r="CD67" s="29" t="s">
        <v>233</v>
      </c>
      <c r="CE67" s="32">
        <f t="shared" si="4"/>
        <v>5853351</v>
      </c>
    </row>
    <row r="68" spans="1:83" x14ac:dyDescent="0.35">
      <c r="A68" s="39" t="s">
        <v>11</v>
      </c>
      <c r="B68" s="20"/>
      <c r="C68" s="32">
        <f t="shared" ref="C68:BN68" si="7">ROUND(C52+C53,0)</f>
        <v>64913</v>
      </c>
      <c r="D68" s="32">
        <f t="shared" si="7"/>
        <v>0</v>
      </c>
      <c r="E68" s="32">
        <f t="shared" si="7"/>
        <v>103415</v>
      </c>
      <c r="F68" s="32">
        <f t="shared" si="7"/>
        <v>63195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2857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17227</v>
      </c>
      <c r="P68" s="32">
        <f t="shared" si="7"/>
        <v>85505</v>
      </c>
      <c r="Q68" s="32">
        <f t="shared" si="7"/>
        <v>13775</v>
      </c>
      <c r="R68" s="32">
        <f t="shared" si="7"/>
        <v>2839</v>
      </c>
      <c r="S68" s="32">
        <f t="shared" si="7"/>
        <v>26060</v>
      </c>
      <c r="T68" s="32">
        <f t="shared" si="7"/>
        <v>4329</v>
      </c>
      <c r="U68" s="32">
        <f t="shared" si="7"/>
        <v>33298</v>
      </c>
      <c r="V68" s="32">
        <f t="shared" si="7"/>
        <v>1507</v>
      </c>
      <c r="W68" s="32">
        <f t="shared" si="7"/>
        <v>0</v>
      </c>
      <c r="X68" s="32">
        <f t="shared" si="7"/>
        <v>8447</v>
      </c>
      <c r="Y68" s="32">
        <f t="shared" si="7"/>
        <v>69487</v>
      </c>
      <c r="Z68" s="32">
        <f t="shared" si="7"/>
        <v>0</v>
      </c>
      <c r="AA68" s="32">
        <f t="shared" si="7"/>
        <v>9796</v>
      </c>
      <c r="AB68" s="32">
        <f t="shared" si="7"/>
        <v>16842</v>
      </c>
      <c r="AC68" s="32">
        <f t="shared" si="7"/>
        <v>16070</v>
      </c>
      <c r="AD68" s="32">
        <f t="shared" si="7"/>
        <v>0</v>
      </c>
      <c r="AE68" s="32">
        <f t="shared" si="7"/>
        <v>32001</v>
      </c>
      <c r="AF68" s="32">
        <f t="shared" si="7"/>
        <v>0</v>
      </c>
      <c r="AG68" s="32">
        <f t="shared" si="7"/>
        <v>158076</v>
      </c>
      <c r="AH68" s="32">
        <f t="shared" si="7"/>
        <v>0</v>
      </c>
      <c r="AI68" s="32">
        <f t="shared" si="7"/>
        <v>0</v>
      </c>
      <c r="AJ68" s="32">
        <f t="shared" si="7"/>
        <v>3785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34577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1665</v>
      </c>
      <c r="AW68" s="32">
        <f t="shared" si="7"/>
        <v>0</v>
      </c>
      <c r="AX68" s="32">
        <f t="shared" si="7"/>
        <v>0</v>
      </c>
      <c r="AY68" s="32">
        <f t="shared" si="7"/>
        <v>84804</v>
      </c>
      <c r="AZ68" s="32">
        <f t="shared" si="7"/>
        <v>0</v>
      </c>
      <c r="BA68" s="32">
        <f t="shared" si="7"/>
        <v>6502</v>
      </c>
      <c r="BB68" s="32">
        <f t="shared" si="7"/>
        <v>0</v>
      </c>
      <c r="BC68" s="32">
        <f t="shared" si="7"/>
        <v>0</v>
      </c>
      <c r="BD68" s="32">
        <f t="shared" si="7"/>
        <v>28128</v>
      </c>
      <c r="BE68" s="32">
        <f t="shared" si="7"/>
        <v>515341</v>
      </c>
      <c r="BF68" s="32">
        <f t="shared" si="7"/>
        <v>6992</v>
      </c>
      <c r="BG68" s="32">
        <f t="shared" si="7"/>
        <v>2927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14493</v>
      </c>
      <c r="BM68" s="32">
        <f t="shared" si="7"/>
        <v>0</v>
      </c>
      <c r="BN68" s="32">
        <f t="shared" si="7"/>
        <v>61565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32439</v>
      </c>
      <c r="BW68" s="32">
        <f t="shared" si="8"/>
        <v>9604</v>
      </c>
      <c r="BX68" s="32">
        <f t="shared" si="8"/>
        <v>16141</v>
      </c>
      <c r="BY68" s="32">
        <f t="shared" si="8"/>
        <v>5240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12338</v>
      </c>
      <c r="CD68" s="29" t="s">
        <v>233</v>
      </c>
      <c r="CE68" s="32">
        <f t="shared" si="4"/>
        <v>1566180</v>
      </c>
    </row>
    <row r="69" spans="1:83" x14ac:dyDescent="0.35">
      <c r="A69" s="39" t="s">
        <v>253</v>
      </c>
      <c r="B69" s="32"/>
      <c r="C69" s="213"/>
      <c r="D69" s="213"/>
      <c r="E69" s="213">
        <v>81211</v>
      </c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>
        <v>562</v>
      </c>
      <c r="Q69" s="214"/>
      <c r="R69" s="214"/>
      <c r="S69" s="228">
        <v>7755</v>
      </c>
      <c r="T69" s="228"/>
      <c r="U69" s="227"/>
      <c r="V69" s="214"/>
      <c r="W69" s="214"/>
      <c r="X69" s="214"/>
      <c r="Y69" s="214"/>
      <c r="Z69" s="214"/>
      <c r="AA69" s="214"/>
      <c r="AB69" s="240"/>
      <c r="AC69" s="214">
        <v>12223</v>
      </c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>
        <v>497211</v>
      </c>
      <c r="AQ69" s="214"/>
      <c r="AR69" s="214"/>
      <c r="AS69" s="214"/>
      <c r="AT69" s="214"/>
      <c r="AU69" s="214"/>
      <c r="AV69" s="228">
        <v>141399</v>
      </c>
      <c r="AW69" s="228"/>
      <c r="AX69" s="228">
        <v>40124</v>
      </c>
      <c r="AY69" s="214"/>
      <c r="AZ69" s="214"/>
      <c r="BA69" s="228"/>
      <c r="BB69" s="228"/>
      <c r="BC69" s="228"/>
      <c r="BD69" s="228"/>
      <c r="BE69" s="214">
        <v>16873</v>
      </c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797358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134</v>
      </c>
      <c r="F70" s="32">
        <f t="shared" si="9"/>
        <v>3570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337</v>
      </c>
      <c r="Q70" s="32">
        <f t="shared" si="9"/>
        <v>0</v>
      </c>
      <c r="R70" s="32">
        <f t="shared" si="9"/>
        <v>0</v>
      </c>
      <c r="S70" s="32">
        <f t="shared" si="9"/>
        <v>13</v>
      </c>
      <c r="T70" s="32">
        <f t="shared" si="9"/>
        <v>0</v>
      </c>
      <c r="U70" s="32">
        <f t="shared" si="9"/>
        <v>13</v>
      </c>
      <c r="V70" s="32">
        <f t="shared" si="9"/>
        <v>0</v>
      </c>
      <c r="W70" s="32">
        <f t="shared" si="9"/>
        <v>0</v>
      </c>
      <c r="X70" s="32">
        <f t="shared" si="9"/>
        <v>280</v>
      </c>
      <c r="Y70" s="32">
        <f t="shared" si="9"/>
        <v>4296</v>
      </c>
      <c r="Z70" s="32">
        <f t="shared" si="9"/>
        <v>0</v>
      </c>
      <c r="AA70" s="32">
        <f t="shared" si="9"/>
        <v>54</v>
      </c>
      <c r="AB70" s="32">
        <f t="shared" si="9"/>
        <v>2019</v>
      </c>
      <c r="AC70" s="32">
        <f t="shared" si="9"/>
        <v>54</v>
      </c>
      <c r="AD70" s="32">
        <f t="shared" si="9"/>
        <v>0</v>
      </c>
      <c r="AE70" s="32">
        <f t="shared" si="9"/>
        <v>27</v>
      </c>
      <c r="AF70" s="32">
        <f t="shared" si="9"/>
        <v>0</v>
      </c>
      <c r="AG70" s="32">
        <f t="shared" si="9"/>
        <v>24505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13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41483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5015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439</v>
      </c>
      <c r="BE70" s="32">
        <f t="shared" si="9"/>
        <v>525</v>
      </c>
      <c r="BF70" s="32">
        <f t="shared" si="9"/>
        <v>1106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42</v>
      </c>
      <c r="BM70" s="32">
        <f t="shared" si="9"/>
        <v>0</v>
      </c>
      <c r="BN70" s="32">
        <f t="shared" si="9"/>
        <v>58345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612</v>
      </c>
      <c r="BX70" s="32">
        <f t="shared" si="10"/>
        <v>0</v>
      </c>
      <c r="BY70" s="32">
        <f t="shared" si="10"/>
        <v>7359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17069</v>
      </c>
      <c r="CD70" s="32">
        <f t="shared" si="10"/>
        <v>0</v>
      </c>
      <c r="CE70" s="32">
        <f>SUM(CE71:CE85)</f>
        <v>167310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/>
      <c r="D84" s="24"/>
      <c r="E84" s="30">
        <v>134</v>
      </c>
      <c r="F84" s="30">
        <v>3570</v>
      </c>
      <c r="G84" s="24"/>
      <c r="H84" s="24"/>
      <c r="I84" s="30"/>
      <c r="J84" s="30"/>
      <c r="K84" s="30"/>
      <c r="L84" s="30"/>
      <c r="M84" s="24"/>
      <c r="N84" s="24"/>
      <c r="O84" s="24"/>
      <c r="P84" s="30">
        <v>337</v>
      </c>
      <c r="Q84" s="30"/>
      <c r="R84" s="31"/>
      <c r="S84" s="30">
        <v>13</v>
      </c>
      <c r="T84" s="24"/>
      <c r="U84" s="30">
        <v>13</v>
      </c>
      <c r="V84" s="30"/>
      <c r="W84" s="24"/>
      <c r="X84" s="30">
        <v>280</v>
      </c>
      <c r="Y84" s="30">
        <v>4296</v>
      </c>
      <c r="Z84" s="30"/>
      <c r="AA84" s="30">
        <v>54</v>
      </c>
      <c r="AB84" s="30">
        <v>2019</v>
      </c>
      <c r="AC84" s="30">
        <v>54</v>
      </c>
      <c r="AD84" s="30"/>
      <c r="AE84" s="30">
        <v>27</v>
      </c>
      <c r="AF84" s="30"/>
      <c r="AG84" s="30">
        <v>24505</v>
      </c>
      <c r="AH84" s="30"/>
      <c r="AI84" s="30"/>
      <c r="AJ84" s="30"/>
      <c r="AK84" s="30"/>
      <c r="AL84" s="30">
        <v>13</v>
      </c>
      <c r="AM84" s="30"/>
      <c r="AN84" s="30"/>
      <c r="AO84" s="24"/>
      <c r="AP84" s="30">
        <v>41483</v>
      </c>
      <c r="AQ84" s="24"/>
      <c r="AR84" s="24"/>
      <c r="AS84" s="24"/>
      <c r="AT84" s="24"/>
      <c r="AU84" s="30"/>
      <c r="AV84" s="30"/>
      <c r="AW84" s="30"/>
      <c r="AX84" s="30"/>
      <c r="AY84" s="30">
        <v>5015</v>
      </c>
      <c r="AZ84" s="30"/>
      <c r="BA84" s="30"/>
      <c r="BB84" s="30"/>
      <c r="BC84" s="30"/>
      <c r="BD84" s="30">
        <v>439</v>
      </c>
      <c r="BE84" s="30">
        <v>525</v>
      </c>
      <c r="BF84" s="30">
        <v>1106</v>
      </c>
      <c r="BG84" s="30"/>
      <c r="BH84" s="31"/>
      <c r="BI84" s="30"/>
      <c r="BJ84" s="30"/>
      <c r="BK84" s="30"/>
      <c r="BL84" s="30">
        <v>42</v>
      </c>
      <c r="BM84" s="30"/>
      <c r="BN84" s="30">
        <v>58345</v>
      </c>
      <c r="BO84" s="30"/>
      <c r="BP84" s="30"/>
      <c r="BQ84" s="30"/>
      <c r="BR84" s="30"/>
      <c r="BS84" s="30"/>
      <c r="BT84" s="30"/>
      <c r="BU84" s="30"/>
      <c r="BV84" s="30"/>
      <c r="BW84" s="30">
        <v>612</v>
      </c>
      <c r="BX84" s="30"/>
      <c r="BY84" s="30">
        <v>7359</v>
      </c>
      <c r="BZ84" s="30"/>
      <c r="CA84" s="30"/>
      <c r="CB84" s="30"/>
      <c r="CC84" s="30">
        <v>17069</v>
      </c>
      <c r="CD84" s="35"/>
      <c r="CE84" s="32">
        <f t="shared" si="11"/>
        <v>167310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35">
      <c r="A86" s="39" t="s">
        <v>270</v>
      </c>
      <c r="B86" s="32"/>
      <c r="C86" s="32">
        <f>SUM(C62:C70)-C85</f>
        <v>1921059</v>
      </c>
      <c r="D86" s="32">
        <f t="shared" ref="D86:BO86" si="12">SUM(D62:D70)-D85</f>
        <v>0</v>
      </c>
      <c r="E86" s="32">
        <f t="shared" si="12"/>
        <v>6001582</v>
      </c>
      <c r="F86" s="32">
        <f t="shared" si="12"/>
        <v>2169895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5258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71141</v>
      </c>
      <c r="P86" s="32">
        <f t="shared" si="12"/>
        <v>4817710</v>
      </c>
      <c r="Q86" s="32">
        <f t="shared" si="12"/>
        <v>1444762</v>
      </c>
      <c r="R86" s="32">
        <f t="shared" si="12"/>
        <v>1232948</v>
      </c>
      <c r="S86" s="32">
        <f t="shared" si="12"/>
        <v>482830</v>
      </c>
      <c r="T86" s="32">
        <f t="shared" si="12"/>
        <v>53378</v>
      </c>
      <c r="U86" s="32">
        <f t="shared" si="12"/>
        <v>3502359</v>
      </c>
      <c r="V86" s="32">
        <f t="shared" si="12"/>
        <v>38396</v>
      </c>
      <c r="W86" s="32">
        <f t="shared" si="12"/>
        <v>176306</v>
      </c>
      <c r="X86" s="32">
        <f t="shared" si="12"/>
        <v>456083</v>
      </c>
      <c r="Y86" s="32">
        <f t="shared" si="12"/>
        <v>2558063</v>
      </c>
      <c r="Z86" s="32">
        <f t="shared" si="12"/>
        <v>0</v>
      </c>
      <c r="AA86" s="32">
        <f t="shared" si="12"/>
        <v>249740</v>
      </c>
      <c r="AB86" s="32">
        <f t="shared" si="12"/>
        <v>2374788</v>
      </c>
      <c r="AC86" s="32">
        <f t="shared" si="12"/>
        <v>785390</v>
      </c>
      <c r="AD86" s="32">
        <f t="shared" si="12"/>
        <v>0</v>
      </c>
      <c r="AE86" s="32">
        <f t="shared" si="12"/>
        <v>201482</v>
      </c>
      <c r="AF86" s="32">
        <f t="shared" si="12"/>
        <v>0</v>
      </c>
      <c r="AG86" s="32">
        <f t="shared" si="12"/>
        <v>5383867</v>
      </c>
      <c r="AH86" s="32">
        <f t="shared" si="12"/>
        <v>0</v>
      </c>
      <c r="AI86" s="32">
        <f t="shared" si="12"/>
        <v>0</v>
      </c>
      <c r="AJ86" s="32">
        <f t="shared" si="12"/>
        <v>4563</v>
      </c>
      <c r="AK86" s="32">
        <f t="shared" si="12"/>
        <v>0</v>
      </c>
      <c r="AL86" s="32">
        <f t="shared" si="12"/>
        <v>11683</v>
      </c>
      <c r="AM86" s="32">
        <f t="shared" si="12"/>
        <v>0</v>
      </c>
      <c r="AN86" s="32">
        <f t="shared" si="12"/>
        <v>0</v>
      </c>
      <c r="AO86" s="32">
        <f t="shared" si="12"/>
        <v>35019</v>
      </c>
      <c r="AP86" s="32">
        <f t="shared" si="12"/>
        <v>8040412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1270358</v>
      </c>
      <c r="AW86" s="32">
        <f t="shared" si="12"/>
        <v>0</v>
      </c>
      <c r="AX86" s="32">
        <f t="shared" si="12"/>
        <v>48850</v>
      </c>
      <c r="AY86" s="32">
        <f t="shared" si="12"/>
        <v>954826</v>
      </c>
      <c r="AZ86" s="32">
        <f t="shared" si="12"/>
        <v>0</v>
      </c>
      <c r="BA86" s="32">
        <f t="shared" si="12"/>
        <v>189661</v>
      </c>
      <c r="BB86" s="32">
        <f t="shared" si="12"/>
        <v>0</v>
      </c>
      <c r="BC86" s="32">
        <f t="shared" si="12"/>
        <v>18820</v>
      </c>
      <c r="BD86" s="32">
        <f t="shared" si="12"/>
        <v>271484</v>
      </c>
      <c r="BE86" s="32">
        <f t="shared" si="12"/>
        <v>1801432</v>
      </c>
      <c r="BF86" s="32">
        <f t="shared" si="12"/>
        <v>850349</v>
      </c>
      <c r="BG86" s="32">
        <f t="shared" si="12"/>
        <v>2927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2188</v>
      </c>
      <c r="BL86" s="32">
        <f t="shared" si="12"/>
        <v>577099</v>
      </c>
      <c r="BM86" s="32">
        <f t="shared" si="12"/>
        <v>0</v>
      </c>
      <c r="BN86" s="32">
        <f t="shared" si="12"/>
        <v>795410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521254</v>
      </c>
      <c r="BW86" s="32">
        <f t="shared" si="13"/>
        <v>160983</v>
      </c>
      <c r="BX86" s="32">
        <f t="shared" si="13"/>
        <v>447905</v>
      </c>
      <c r="BY86" s="32">
        <f t="shared" si="13"/>
        <v>944258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1864671</v>
      </c>
      <c r="CD86" s="32">
        <f t="shared" si="13"/>
        <v>0</v>
      </c>
      <c r="CE86" s="32">
        <f t="shared" si="11"/>
        <v>52741189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7980040</v>
      </c>
      <c r="D88" s="213"/>
      <c r="E88" s="213">
        <v>12450891</v>
      </c>
      <c r="F88" s="213">
        <v>772292</v>
      </c>
      <c r="G88" s="213"/>
      <c r="H88" s="213"/>
      <c r="I88" s="213"/>
      <c r="J88" s="213">
        <v>386687</v>
      </c>
      <c r="K88" s="213"/>
      <c r="L88" s="213"/>
      <c r="M88" s="213"/>
      <c r="N88" s="213"/>
      <c r="O88" s="213">
        <v>536811</v>
      </c>
      <c r="P88" s="213">
        <v>5414512</v>
      </c>
      <c r="Q88" s="213">
        <v>427218</v>
      </c>
      <c r="R88" s="213">
        <v>845906</v>
      </c>
      <c r="S88" s="213">
        <v>1295383</v>
      </c>
      <c r="T88" s="213">
        <v>358113</v>
      </c>
      <c r="U88" s="213">
        <v>6606316</v>
      </c>
      <c r="V88" s="213">
        <v>101781</v>
      </c>
      <c r="W88" s="213">
        <v>339853</v>
      </c>
      <c r="X88" s="213">
        <v>3282804</v>
      </c>
      <c r="Y88" s="213">
        <v>1489245</v>
      </c>
      <c r="Z88" s="213"/>
      <c r="AA88" s="213">
        <v>138971</v>
      </c>
      <c r="AB88" s="213">
        <v>4403226</v>
      </c>
      <c r="AC88" s="213">
        <v>2269246</v>
      </c>
      <c r="AD88" s="213"/>
      <c r="AE88" s="213">
        <v>238610</v>
      </c>
      <c r="AF88" s="213"/>
      <c r="AG88" s="213">
        <v>5913471</v>
      </c>
      <c r="AH88" s="213"/>
      <c r="AI88" s="213"/>
      <c r="AJ88" s="213"/>
      <c r="AK88" s="213"/>
      <c r="AL88" s="213"/>
      <c r="AM88" s="213"/>
      <c r="AN88" s="213"/>
      <c r="AO88" s="213"/>
      <c r="AP88" s="213">
        <v>5828</v>
      </c>
      <c r="AQ88" s="213"/>
      <c r="AR88" s="213"/>
      <c r="AS88" s="213"/>
      <c r="AT88" s="213"/>
      <c r="AU88" s="213"/>
      <c r="AV88" s="213">
        <v>61523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55318727</v>
      </c>
    </row>
    <row r="89" spans="1:84" x14ac:dyDescent="0.35">
      <c r="A89" s="26" t="s">
        <v>273</v>
      </c>
      <c r="B89" s="20"/>
      <c r="C89" s="213">
        <v>570364</v>
      </c>
      <c r="D89" s="213"/>
      <c r="E89" s="213">
        <v>3830630</v>
      </c>
      <c r="F89" s="213">
        <v>144464</v>
      </c>
      <c r="G89" s="213"/>
      <c r="H89" s="213"/>
      <c r="I89" s="213"/>
      <c r="J89" s="213">
        <v>1204</v>
      </c>
      <c r="K89" s="213"/>
      <c r="L89" s="213"/>
      <c r="M89" s="213"/>
      <c r="N89" s="213"/>
      <c r="O89" s="213">
        <v>148246</v>
      </c>
      <c r="P89" s="213">
        <v>21458257</v>
      </c>
      <c r="Q89" s="213">
        <v>2121380</v>
      </c>
      <c r="R89" s="213">
        <v>2015364</v>
      </c>
      <c r="S89" s="213">
        <v>6785486</v>
      </c>
      <c r="T89" s="213">
        <v>628075</v>
      </c>
      <c r="U89" s="213">
        <v>21012952</v>
      </c>
      <c r="V89" s="213">
        <v>711103</v>
      </c>
      <c r="W89" s="213">
        <v>3817556</v>
      </c>
      <c r="X89" s="213">
        <v>22081264</v>
      </c>
      <c r="Y89" s="213">
        <v>13774809</v>
      </c>
      <c r="Z89" s="213"/>
      <c r="AA89" s="213">
        <v>1108015</v>
      </c>
      <c r="AB89" s="213">
        <v>3189114</v>
      </c>
      <c r="AC89" s="213">
        <v>522085</v>
      </c>
      <c r="AD89" s="213"/>
      <c r="AE89" s="213">
        <v>466956</v>
      </c>
      <c r="AF89" s="213"/>
      <c r="AG89" s="213">
        <v>46180036</v>
      </c>
      <c r="AH89" s="213"/>
      <c r="AI89" s="213"/>
      <c r="AJ89" s="213"/>
      <c r="AK89" s="213"/>
      <c r="AL89" s="213"/>
      <c r="AM89" s="213"/>
      <c r="AN89" s="213"/>
      <c r="AO89" s="213"/>
      <c r="AP89" s="213">
        <v>11201374</v>
      </c>
      <c r="AQ89" s="213"/>
      <c r="AR89" s="213"/>
      <c r="AS89" s="213"/>
      <c r="AT89" s="213"/>
      <c r="AU89" s="213"/>
      <c r="AV89" s="213">
        <v>11824684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173593418</v>
      </c>
    </row>
    <row r="90" spans="1:84" x14ac:dyDescent="0.35">
      <c r="A90" s="26" t="s">
        <v>274</v>
      </c>
      <c r="B90" s="20"/>
      <c r="C90" s="32">
        <f>C88+C89</f>
        <v>8550404</v>
      </c>
      <c r="D90" s="32">
        <f t="shared" ref="D90:AV90" si="15">D88+D89</f>
        <v>0</v>
      </c>
      <c r="E90" s="32">
        <f t="shared" si="15"/>
        <v>16281521</v>
      </c>
      <c r="F90" s="32">
        <f t="shared" si="15"/>
        <v>916756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387891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685057</v>
      </c>
      <c r="P90" s="32">
        <f t="shared" si="15"/>
        <v>26872769</v>
      </c>
      <c r="Q90" s="32">
        <f t="shared" si="15"/>
        <v>2548598</v>
      </c>
      <c r="R90" s="32">
        <f t="shared" si="15"/>
        <v>2861270</v>
      </c>
      <c r="S90" s="32">
        <f t="shared" si="15"/>
        <v>8080869</v>
      </c>
      <c r="T90" s="32">
        <f t="shared" si="15"/>
        <v>986188</v>
      </c>
      <c r="U90" s="32">
        <f t="shared" si="15"/>
        <v>27619268</v>
      </c>
      <c r="V90" s="32">
        <f t="shared" si="15"/>
        <v>812884</v>
      </c>
      <c r="W90" s="32">
        <f t="shared" si="15"/>
        <v>4157409</v>
      </c>
      <c r="X90" s="32">
        <f t="shared" si="15"/>
        <v>25364068</v>
      </c>
      <c r="Y90" s="32">
        <f t="shared" si="15"/>
        <v>15264054</v>
      </c>
      <c r="Z90" s="32">
        <f t="shared" si="15"/>
        <v>0</v>
      </c>
      <c r="AA90" s="32">
        <f t="shared" si="15"/>
        <v>1246986</v>
      </c>
      <c r="AB90" s="32">
        <f t="shared" si="15"/>
        <v>7592340</v>
      </c>
      <c r="AC90" s="32">
        <f t="shared" si="15"/>
        <v>2791331</v>
      </c>
      <c r="AD90" s="32">
        <f t="shared" si="15"/>
        <v>0</v>
      </c>
      <c r="AE90" s="32">
        <f t="shared" si="15"/>
        <v>705566</v>
      </c>
      <c r="AF90" s="32">
        <f t="shared" si="15"/>
        <v>0</v>
      </c>
      <c r="AG90" s="32">
        <f t="shared" si="15"/>
        <v>52093507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11207202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11886207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228912145</v>
      </c>
    </row>
    <row r="91" spans="1:84" x14ac:dyDescent="0.35">
      <c r="A91" s="39" t="s">
        <v>275</v>
      </c>
      <c r="B91" s="32"/>
      <c r="C91" s="213">
        <v>3704</v>
      </c>
      <c r="D91" s="213"/>
      <c r="E91" s="213">
        <v>5901</v>
      </c>
      <c r="F91" s="213">
        <v>3606</v>
      </c>
      <c r="G91" s="213"/>
      <c r="H91" s="213"/>
      <c r="I91" s="213"/>
      <c r="J91" s="213">
        <v>163</v>
      </c>
      <c r="K91" s="213"/>
      <c r="L91" s="213"/>
      <c r="M91" s="213"/>
      <c r="N91" s="213"/>
      <c r="O91" s="213">
        <v>983</v>
      </c>
      <c r="P91" s="213">
        <v>4879</v>
      </c>
      <c r="Q91" s="213">
        <v>786</v>
      </c>
      <c r="R91" s="213">
        <v>162</v>
      </c>
      <c r="S91" s="213">
        <v>1487</v>
      </c>
      <c r="T91" s="213">
        <v>247</v>
      </c>
      <c r="U91" s="213">
        <v>1900</v>
      </c>
      <c r="V91" s="213">
        <v>86</v>
      </c>
      <c r="W91" s="213"/>
      <c r="X91" s="213">
        <v>482</v>
      </c>
      <c r="Y91" s="213">
        <v>3965</v>
      </c>
      <c r="Z91" s="213"/>
      <c r="AA91" s="213">
        <v>559</v>
      </c>
      <c r="AB91" s="213">
        <v>961</v>
      </c>
      <c r="AC91" s="213">
        <v>917</v>
      </c>
      <c r="AD91" s="213"/>
      <c r="AE91" s="213">
        <v>1826</v>
      </c>
      <c r="AF91" s="213"/>
      <c r="AG91" s="213">
        <v>9020</v>
      </c>
      <c r="AH91" s="213"/>
      <c r="AI91" s="213"/>
      <c r="AJ91" s="213">
        <v>216</v>
      </c>
      <c r="AK91" s="213"/>
      <c r="AL91" s="213"/>
      <c r="AM91" s="213"/>
      <c r="AN91" s="213"/>
      <c r="AO91" s="213">
        <v>1973</v>
      </c>
      <c r="AP91" s="213"/>
      <c r="AQ91" s="213"/>
      <c r="AR91" s="213"/>
      <c r="AS91" s="213"/>
      <c r="AT91" s="213"/>
      <c r="AU91" s="213"/>
      <c r="AV91" s="213">
        <v>95</v>
      </c>
      <c r="AW91" s="213"/>
      <c r="AX91" s="213"/>
      <c r="AY91" s="213">
        <v>4839</v>
      </c>
      <c r="AZ91" s="213"/>
      <c r="BA91" s="213">
        <v>371</v>
      </c>
      <c r="BB91" s="213"/>
      <c r="BC91" s="213"/>
      <c r="BD91" s="213">
        <v>1605</v>
      </c>
      <c r="BE91" s="213">
        <v>29406</v>
      </c>
      <c r="BF91" s="213">
        <v>399</v>
      </c>
      <c r="BG91" s="213">
        <v>167</v>
      </c>
      <c r="BH91" s="213"/>
      <c r="BI91" s="213"/>
      <c r="BJ91" s="213"/>
      <c r="BK91" s="213"/>
      <c r="BL91" s="213">
        <v>827</v>
      </c>
      <c r="BM91" s="213"/>
      <c r="BN91" s="213">
        <v>3513</v>
      </c>
      <c r="BO91" s="213"/>
      <c r="BP91" s="213"/>
      <c r="BQ91" s="213"/>
      <c r="BR91" s="213"/>
      <c r="BS91" s="213"/>
      <c r="BT91" s="213"/>
      <c r="BU91" s="213"/>
      <c r="BV91" s="213">
        <v>1851</v>
      </c>
      <c r="BW91" s="213">
        <v>548</v>
      </c>
      <c r="BX91" s="213">
        <v>921</v>
      </c>
      <c r="BY91" s="213">
        <v>299</v>
      </c>
      <c r="BZ91" s="213"/>
      <c r="CA91" s="213"/>
      <c r="CB91" s="213"/>
      <c r="CC91" s="213">
        <v>704</v>
      </c>
      <c r="CD91" s="233" t="s">
        <v>233</v>
      </c>
      <c r="CE91" s="32">
        <f t="shared" si="14"/>
        <v>89368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4477.2</v>
      </c>
      <c r="D92" s="213"/>
      <c r="E92" s="213">
        <v>9508.7999999999993</v>
      </c>
      <c r="F92" s="213">
        <v>688.8</v>
      </c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>
        <v>16863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31537.8</v>
      </c>
      <c r="CF92" s="32">
        <f>AY60-CE92</f>
        <v>36148.199999999997</v>
      </c>
    </row>
    <row r="93" spans="1:84" x14ac:dyDescent="0.35">
      <c r="A93" s="26" t="s">
        <v>277</v>
      </c>
      <c r="B93" s="20"/>
      <c r="C93" s="213">
        <v>1852.6239835846925</v>
      </c>
      <c r="D93" s="213"/>
      <c r="E93" s="213">
        <v>2951.4940947983991</v>
      </c>
      <c r="F93" s="213">
        <v>1803.6074742997846</v>
      </c>
      <c r="G93" s="213"/>
      <c r="H93" s="213"/>
      <c r="I93" s="213"/>
      <c r="J93" s="213">
        <v>81.527459320816661</v>
      </c>
      <c r="K93" s="213"/>
      <c r="L93" s="213"/>
      <c r="M93" s="213"/>
      <c r="N93" s="213"/>
      <c r="O93" s="213">
        <v>491.66559823535448</v>
      </c>
      <c r="P93" s="213">
        <v>2440.3219265414996</v>
      </c>
      <c r="Q93" s="213">
        <v>393.13241120344725</v>
      </c>
      <c r="R93" s="213">
        <v>81.027290858725749</v>
      </c>
      <c r="S93" s="213">
        <v>743.7505031291679</v>
      </c>
      <c r="T93" s="213">
        <v>123.54161013645225</v>
      </c>
      <c r="U93" s="213">
        <v>950.32007797270944</v>
      </c>
      <c r="V93" s="213">
        <v>43.014487739817383</v>
      </c>
      <c r="W93" s="213"/>
      <c r="X93" s="213">
        <v>241.0811987278137</v>
      </c>
      <c r="Y93" s="213">
        <v>1983.1679521904175</v>
      </c>
      <c r="Z93" s="213"/>
      <c r="AA93" s="213">
        <v>279.59417030881292</v>
      </c>
      <c r="AB93" s="213">
        <v>480.66189206935468</v>
      </c>
      <c r="AC93" s="213">
        <v>458.65447973735508</v>
      </c>
      <c r="AD93" s="213"/>
      <c r="AE93" s="213">
        <v>913.30761177798286</v>
      </c>
      <c r="AF93" s="213"/>
      <c r="AG93" s="213">
        <v>4511.5195280599155</v>
      </c>
      <c r="AH93" s="213"/>
      <c r="AI93" s="213"/>
      <c r="AJ93" s="213">
        <v>108.03638781163436</v>
      </c>
      <c r="AK93" s="213"/>
      <c r="AL93" s="213"/>
      <c r="AM93" s="213"/>
      <c r="AN93" s="213"/>
      <c r="AO93" s="213">
        <v>986.83237570534527</v>
      </c>
      <c r="AP93" s="213"/>
      <c r="AQ93" s="213"/>
      <c r="AR93" s="213"/>
      <c r="AS93" s="213"/>
      <c r="AT93" s="213"/>
      <c r="AU93" s="213"/>
      <c r="AV93" s="213">
        <v>47.516003898635475</v>
      </c>
      <c r="AW93" s="213"/>
      <c r="AX93" s="265" t="s">
        <v>233</v>
      </c>
      <c r="AY93" s="265" t="s">
        <v>233</v>
      </c>
      <c r="AZ93" s="229" t="s">
        <v>233</v>
      </c>
      <c r="BA93" s="213">
        <v>186</v>
      </c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>
        <v>414</v>
      </c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>
        <v>925.81182333025549</v>
      </c>
      <c r="BW93" s="213">
        <v>274.09231722581302</v>
      </c>
      <c r="BX93" s="213">
        <v>460.65515358571866</v>
      </c>
      <c r="BY93" s="213">
        <v>149.550370165179</v>
      </c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24376.508182415095</v>
      </c>
      <c r="CF93" s="20"/>
    </row>
    <row r="94" spans="1:84" x14ac:dyDescent="0.35">
      <c r="A94" s="26" t="s">
        <v>278</v>
      </c>
      <c r="B94" s="20"/>
      <c r="C94" s="213">
        <v>21735</v>
      </c>
      <c r="D94" s="213"/>
      <c r="E94" s="213">
        <v>60595</v>
      </c>
      <c r="F94" s="213">
        <v>11431</v>
      </c>
      <c r="G94" s="213"/>
      <c r="H94" s="213"/>
      <c r="I94" s="213"/>
      <c r="J94" s="213"/>
      <c r="K94" s="213"/>
      <c r="L94" s="213"/>
      <c r="M94" s="213"/>
      <c r="N94" s="213"/>
      <c r="O94" s="213"/>
      <c r="P94" s="213">
        <v>34223</v>
      </c>
      <c r="Q94" s="213">
        <v>18384</v>
      </c>
      <c r="R94" s="213"/>
      <c r="S94" s="213">
        <v>1213</v>
      </c>
      <c r="T94" s="213"/>
      <c r="U94" s="213">
        <v>108</v>
      </c>
      <c r="V94" s="213"/>
      <c r="W94" s="213">
        <v>1954</v>
      </c>
      <c r="X94" s="213"/>
      <c r="Y94" s="213">
        <v>31740</v>
      </c>
      <c r="Z94" s="213"/>
      <c r="AA94" s="213"/>
      <c r="AB94" s="213">
        <v>270</v>
      </c>
      <c r="AC94" s="213">
        <v>1112</v>
      </c>
      <c r="AD94" s="213"/>
      <c r="AE94" s="213">
        <v>354</v>
      </c>
      <c r="AF94" s="213"/>
      <c r="AG94" s="213">
        <v>93013</v>
      </c>
      <c r="AH94" s="213"/>
      <c r="AI94" s="213"/>
      <c r="AJ94" s="213"/>
      <c r="AK94" s="213"/>
      <c r="AL94" s="213"/>
      <c r="AM94" s="213"/>
      <c r="AN94" s="213"/>
      <c r="AO94" s="213"/>
      <c r="AP94" s="213">
        <v>2196</v>
      </c>
      <c r="AQ94" s="213"/>
      <c r="AR94" s="213"/>
      <c r="AS94" s="213"/>
      <c r="AT94" s="213"/>
      <c r="AU94" s="213"/>
      <c r="AV94" s="213"/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278328</v>
      </c>
      <c r="CF94" s="32">
        <f>BA60</f>
        <v>0</v>
      </c>
    </row>
    <row r="95" spans="1:84" x14ac:dyDescent="0.35">
      <c r="A95" s="26" t="s">
        <v>279</v>
      </c>
      <c r="B95" s="20"/>
      <c r="C95" s="243">
        <v>10.02</v>
      </c>
      <c r="D95" s="243"/>
      <c r="E95" s="243">
        <v>18.32</v>
      </c>
      <c r="F95" s="243">
        <v>9.3699999999999992</v>
      </c>
      <c r="G95" s="243"/>
      <c r="H95" s="243"/>
      <c r="I95" s="243"/>
      <c r="J95" s="243"/>
      <c r="K95" s="243"/>
      <c r="L95" s="243"/>
      <c r="M95" s="243"/>
      <c r="N95" s="243"/>
      <c r="O95" s="243"/>
      <c r="P95" s="244">
        <v>3.3099999999999996</v>
      </c>
      <c r="Q95" s="244">
        <v>7.1099999999999994</v>
      </c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>
        <v>20.67</v>
      </c>
      <c r="AH95" s="244"/>
      <c r="AI95" s="244"/>
      <c r="AJ95" s="244"/>
      <c r="AK95" s="244"/>
      <c r="AL95" s="244"/>
      <c r="AM95" s="244"/>
      <c r="AN95" s="244"/>
      <c r="AO95" s="244"/>
      <c r="AP95" s="244">
        <v>4.66</v>
      </c>
      <c r="AQ95" s="244"/>
      <c r="AR95" s="244"/>
      <c r="AS95" s="244"/>
      <c r="AT95" s="244"/>
      <c r="AU95" s="244"/>
      <c r="AV95" s="245">
        <v>4.41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77.87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98223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1310</v>
      </c>
      <c r="D128" s="220">
        <v>5288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129</v>
      </c>
      <c r="D131" s="220">
        <v>190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6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38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4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48</v>
      </c>
    </row>
    <row r="145" spans="1:6" x14ac:dyDescent="0.35">
      <c r="A145" s="20" t="s">
        <v>325</v>
      </c>
      <c r="B145" s="46" t="s">
        <v>284</v>
      </c>
      <c r="C145" s="47">
        <v>48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5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559</v>
      </c>
      <c r="C155" s="50">
        <v>402</v>
      </c>
      <c r="D155" s="50">
        <v>470</v>
      </c>
      <c r="E155" s="32">
        <f>SUM(B155:D155)</f>
        <v>1431</v>
      </c>
    </row>
    <row r="156" spans="1:6" x14ac:dyDescent="0.35">
      <c r="A156" s="20" t="s">
        <v>227</v>
      </c>
      <c r="B156" s="50">
        <v>2654</v>
      </c>
      <c r="C156" s="50">
        <v>1280</v>
      </c>
      <c r="D156" s="50">
        <v>1539</v>
      </c>
      <c r="E156" s="32">
        <f>SUM(B156:D156)</f>
        <v>5473</v>
      </c>
    </row>
    <row r="157" spans="1:6" x14ac:dyDescent="0.35">
      <c r="A157" s="20" t="s">
        <v>332</v>
      </c>
      <c r="B157" s="50">
        <v>14630</v>
      </c>
      <c r="C157" s="50">
        <v>13235</v>
      </c>
      <c r="D157" s="50">
        <v>19445</v>
      </c>
      <c r="E157" s="32">
        <f>SUM(B157:D157)</f>
        <v>47310</v>
      </c>
    </row>
    <row r="158" spans="1:6" x14ac:dyDescent="0.35">
      <c r="A158" s="20" t="s">
        <v>272</v>
      </c>
      <c r="B158" s="50">
        <v>26984476</v>
      </c>
      <c r="C158" s="50">
        <v>12342585</v>
      </c>
      <c r="D158" s="50">
        <v>15991666</v>
      </c>
      <c r="E158" s="32">
        <f>SUM(B158:D158)</f>
        <v>55318727</v>
      </c>
      <c r="F158" s="18"/>
    </row>
    <row r="159" spans="1:6" x14ac:dyDescent="0.35">
      <c r="A159" s="20" t="s">
        <v>273</v>
      </c>
      <c r="B159" s="50">
        <v>54952229</v>
      </c>
      <c r="C159" s="50">
        <v>49520607</v>
      </c>
      <c r="D159" s="50">
        <v>69120582</v>
      </c>
      <c r="E159" s="32">
        <f>SUM(B159:D159)</f>
        <v>173593418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1737807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64447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30508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2095944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39006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1115597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148552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5231861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591174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206184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797358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210000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210000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44751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561518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606269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6834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6834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/>
      <c r="C212" s="216"/>
      <c r="D212" s="220"/>
      <c r="E212" s="32">
        <f t="shared" ref="E212:E220" si="16">SUM(B212:C212)-D212</f>
        <v>0</v>
      </c>
    </row>
    <row r="213" spans="1:5" x14ac:dyDescent="0.35">
      <c r="A213" s="20" t="s">
        <v>367</v>
      </c>
      <c r="B213" s="220">
        <v>20183.5</v>
      </c>
      <c r="C213" s="216"/>
      <c r="D213" s="220"/>
      <c r="E213" s="32">
        <f t="shared" si="16"/>
        <v>20183.5</v>
      </c>
    </row>
    <row r="214" spans="1:5" x14ac:dyDescent="0.35">
      <c r="A214" s="20" t="s">
        <v>368</v>
      </c>
      <c r="B214" s="220">
        <v>189869.3</v>
      </c>
      <c r="C214" s="216">
        <v>1974700.71</v>
      </c>
      <c r="D214" s="220"/>
      <c r="E214" s="32">
        <f t="shared" si="16"/>
        <v>2164570.0099999998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388190.74</v>
      </c>
      <c r="C216" s="216">
        <v>18159.91</v>
      </c>
      <c r="D216" s="220"/>
      <c r="E216" s="32">
        <f t="shared" si="16"/>
        <v>406350.64999999997</v>
      </c>
    </row>
    <row r="217" spans="1:5" x14ac:dyDescent="0.35">
      <c r="A217" s="20" t="s">
        <v>371</v>
      </c>
      <c r="B217" s="220">
        <v>7104034.2400000002</v>
      </c>
      <c r="C217" s="216">
        <v>3052410.72</v>
      </c>
      <c r="D217" s="220">
        <v>68427.929999999993</v>
      </c>
      <c r="E217" s="32">
        <f t="shared" si="16"/>
        <v>10088017.030000001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199706.77</v>
      </c>
      <c r="C219" s="216">
        <v>51705.16</v>
      </c>
      <c r="D219" s="220"/>
      <c r="E219" s="32">
        <f t="shared" si="16"/>
        <v>251411.93</v>
      </c>
    </row>
    <row r="220" spans="1:5" x14ac:dyDescent="0.35">
      <c r="A220" s="20" t="s">
        <v>374</v>
      </c>
      <c r="B220" s="220">
        <v>41392.720000000001</v>
      </c>
      <c r="C220" s="216">
        <v>-41392.720000000001</v>
      </c>
      <c r="D220" s="220"/>
      <c r="E220" s="32">
        <f t="shared" si="16"/>
        <v>0</v>
      </c>
    </row>
    <row r="221" spans="1:5" x14ac:dyDescent="0.35">
      <c r="A221" s="20" t="s">
        <v>215</v>
      </c>
      <c r="B221" s="32">
        <f>SUM(B212:B220)</f>
        <v>7943377.2699999996</v>
      </c>
      <c r="C221" s="266">
        <f>SUM(C212:C220)</f>
        <v>5055583.78</v>
      </c>
      <c r="D221" s="32">
        <f>SUM(D212:D220)</f>
        <v>68427.929999999993</v>
      </c>
      <c r="E221" s="32">
        <f>SUM(E212:E220)</f>
        <v>12930533.120000001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5718.66</v>
      </c>
      <c r="C226" s="216">
        <v>1345.56</v>
      </c>
      <c r="D226" s="220"/>
      <c r="E226" s="32">
        <f t="shared" ref="E226:E233" si="17">SUM(B226:C226)-D226</f>
        <v>7064.2199999999993</v>
      </c>
    </row>
    <row r="227" spans="1:5" x14ac:dyDescent="0.35">
      <c r="A227" s="20" t="s">
        <v>368</v>
      </c>
      <c r="B227" s="220">
        <v>19470.16</v>
      </c>
      <c r="C227" s="216">
        <v>75272.25</v>
      </c>
      <c r="D227" s="220"/>
      <c r="E227" s="32">
        <f t="shared" si="17"/>
        <v>94742.41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48149.19</v>
      </c>
      <c r="C229" s="216">
        <v>34299.29</v>
      </c>
      <c r="D229" s="220"/>
      <c r="E229" s="32">
        <f t="shared" si="17"/>
        <v>82448.48000000001</v>
      </c>
    </row>
    <row r="230" spans="1:5" x14ac:dyDescent="0.35">
      <c r="A230" s="20" t="s">
        <v>371</v>
      </c>
      <c r="B230" s="220">
        <v>2525273.81</v>
      </c>
      <c r="C230" s="216">
        <v>1304252.7</v>
      </c>
      <c r="D230" s="220"/>
      <c r="E230" s="32">
        <f t="shared" si="17"/>
        <v>3829526.51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63150.63</v>
      </c>
      <c r="C232" s="216">
        <v>37217.879999999997</v>
      </c>
      <c r="D232" s="220"/>
      <c r="E232" s="32">
        <f t="shared" si="17"/>
        <v>100368.51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2661762.4500000002</v>
      </c>
      <c r="C234" s="266">
        <f>SUM(C225:C233)</f>
        <v>1452387.68</v>
      </c>
      <c r="D234" s="32">
        <f>SUM(D225:D233)</f>
        <v>0</v>
      </c>
      <c r="E234" s="32">
        <f>SUM(E225:E233)</f>
        <v>4114150.1299999994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4" t="s">
        <v>377</v>
      </c>
      <c r="C237" s="344"/>
      <c r="D237" s="38"/>
      <c r="E237" s="38"/>
    </row>
    <row r="238" spans="1:5" x14ac:dyDescent="0.35">
      <c r="A238" s="56" t="s">
        <v>377</v>
      </c>
      <c r="B238" s="38"/>
      <c r="C238" s="216">
        <v>5195301</v>
      </c>
      <c r="D238" s="40">
        <f>C238</f>
        <v>5195301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61204913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49804972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2632995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6887560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32561870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304603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153396913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1057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405267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1866408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2271675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160863889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660147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>
        <v>11622874</v>
      </c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30410297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22114266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5300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1426324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0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22010676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>
        <v>14821187</v>
      </c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14821187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0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20184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2164570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0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406351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10088017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251412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/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12930534</v>
      </c>
      <c r="E292" s="20"/>
    </row>
    <row r="293" spans="1:5" x14ac:dyDescent="0.35">
      <c r="A293" s="20" t="s">
        <v>416</v>
      </c>
      <c r="B293" s="46" t="s">
        <v>284</v>
      </c>
      <c r="C293" s="47">
        <v>4210300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8720234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/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0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45552097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238220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/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2044615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/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2282835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/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/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0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0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43269262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45552097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45552097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55318727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173593418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228912145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5195301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153396913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2271675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160863889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68048256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24980</v>
      </c>
      <c r="D381" s="32"/>
      <c r="E381" s="237" t="str">
        <f>IF(OR(C381&gt;999999,C381/(D361+D384)&gt;0.01),"Additional Classification Necessary - See Responses-2 Tab","")</f>
        <v/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24980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24980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68073236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24900538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5231861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4421875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8946503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856213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5853351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1566176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797358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210000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606269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6834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167310</v>
      </c>
      <c r="D415" s="32"/>
      <c r="E415" s="237" t="str">
        <f>IF(OR(C415&gt;999999,C415/(D417)&gt;0.01),"Additional Classification Necessary - See Responses-2 Tab","")</f>
        <v/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167310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53564288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14508948</v>
      </c>
      <c r="E418" s="32"/>
    </row>
    <row r="419" spans="1:13" x14ac:dyDescent="0.35">
      <c r="A419" s="32" t="s">
        <v>508</v>
      </c>
      <c r="B419" s="20"/>
      <c r="C419" s="236">
        <v>1815286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1815286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16324234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16324234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59962</v>
      </c>
      <c r="E613" s="258">
        <f>SUM(C625:D648)+SUM(C669:D714)</f>
        <v>49897622.953437187</v>
      </c>
      <c r="F613" s="258">
        <f>CE65-(AX65+BD65+BE65+BG65+BJ65+BN65+BP65+BQ65+CB65+CC65+CD65)</f>
        <v>8819156</v>
      </c>
      <c r="G613" s="256">
        <f>CE92-(AX92+AY92+BD92+BE92+BG92+BJ92+BN92+BP92+BQ92+CB92+CC92+CD92)</f>
        <v>31537.8</v>
      </c>
      <c r="H613" s="261">
        <f>CE61-(AX61+AY61+AZ61+BD61+BE61+BG61+BJ61+BN61+BO61+BP61+BQ61+BR61+CB61+CC61+CD61)</f>
        <v>212.45814167114582</v>
      </c>
      <c r="I613" s="256">
        <f>CE93-(AX93+AY93+AZ93+BD93+BE93+BF93+BG93+BJ93+BN93+BO93+BP93+BQ93+BR93+CB93+CC93+CD93)</f>
        <v>24376.508182415095</v>
      </c>
      <c r="J613" s="256">
        <f>CE94-(AX94+AY94+AZ94+BA94+BD94+BE94+BF94+BG94+BJ94+BN94+BO94+BP94+BQ94+BR94+CB94+CC94+CD94)</f>
        <v>278328</v>
      </c>
      <c r="K613" s="256">
        <f>CE90-(AW90+AX90+AY90+AZ90+BA90+BB90+BC90+BD90+BE90+BF90+BG90+BH90+BI90+BJ90+BK90+BL90+BM90+BN90+BO90+BP90+BQ90+BR90+BS90+BT90+BU90+BV90+BW90+BX90+CB90+CC90+CD90)</f>
        <v>228912145</v>
      </c>
      <c r="L613" s="262">
        <f>CE95-(AW95+AX95+AY95+AZ95+BA95+BB95+BC95+BD95+BE95+BF95+BG95+BH95+BI95+BJ95+BK95+BL95+BM95+BN95+BO95+BP95+BQ95+BR95+BS95+BT95+BU95+BV95+BW95+BX95+BY95+BZ95+CA95+CB95+CC95+CD95)</f>
        <v>77.87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1801432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0</v>
      </c>
      <c r="D616" s="256">
        <f>SUM(C615:C616)</f>
        <v>1801432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48850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0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2927</v>
      </c>
      <c r="D619" s="256">
        <f>(D616/D613)*BG91</f>
        <v>5017.1632700710443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795410</v>
      </c>
      <c r="D620" s="256">
        <f>(D616/D613)*BN91</f>
        <v>105540.68603448851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1864671</v>
      </c>
      <c r="D621" s="256">
        <f>(D616/D613)*CC91</f>
        <v>21150.197258263564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2843566.046562823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271484</v>
      </c>
      <c r="D625" s="256">
        <f>(D616/D613)*BD91</f>
        <v>48218.844601580997</v>
      </c>
      <c r="E625" s="258">
        <f>(E624/E613)*SUM(C625:D625)</f>
        <v>18219.227692408207</v>
      </c>
      <c r="F625" s="258">
        <f>SUM(C625:E625)</f>
        <v>337922.07229398919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954826</v>
      </c>
      <c r="D626" s="256">
        <f>(D616/D613)*AY91</f>
        <v>145377.56325672925</v>
      </c>
      <c r="E626" s="258">
        <f>(E624/E613)*SUM(C626:D626)</f>
        <v>62698.40749134848</v>
      </c>
      <c r="F626" s="258">
        <f>(F625/F613)*AY65</f>
        <v>-1637.8144414425003</v>
      </c>
      <c r="G626" s="256">
        <f>SUM(C626:F626)</f>
        <v>1161264.1563066351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0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850349</v>
      </c>
      <c r="D630" s="256">
        <f>(D616/D613)*BF91</f>
        <v>11987.114639271538</v>
      </c>
      <c r="E630" s="258">
        <f>(E624/E613)*SUM(C630:D630)</f>
        <v>49142.815853199383</v>
      </c>
      <c r="F630" s="258">
        <f>(F625/F613)*BF65</f>
        <v>3864.5585096155646</v>
      </c>
      <c r="G630" s="256">
        <f>(G626/G613)*BF92</f>
        <v>0</v>
      </c>
      <c r="H630" s="258">
        <f>(H629/H613)*BF61</f>
        <v>0</v>
      </c>
      <c r="I630" s="256">
        <f>SUM(C630:H630)</f>
        <v>915343.48900208646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189661</v>
      </c>
      <c r="D631" s="256">
        <f>(D616/D613)*BA91</f>
        <v>11145.913611954236</v>
      </c>
      <c r="E631" s="258">
        <f>(E624/E613)*SUM(C631:D631)</f>
        <v>11443.585639237213</v>
      </c>
      <c r="F631" s="258">
        <f>(F625/F613)*BA65</f>
        <v>15.096829728812116</v>
      </c>
      <c r="G631" s="256">
        <f>(G626/G613)*BA92</f>
        <v>0</v>
      </c>
      <c r="H631" s="258">
        <f>(H629/H613)*BA61</f>
        <v>0</v>
      </c>
      <c r="I631" s="256">
        <f>(I630/I613)*BA93</f>
        <v>6984.3427811866468</v>
      </c>
      <c r="J631" s="256">
        <f>SUM(C631:I631)</f>
        <v>219249.93886210691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0</v>
      </c>
      <c r="D633" s="256">
        <f>(D616/D613)*BB91</f>
        <v>0</v>
      </c>
      <c r="E633" s="258">
        <f>(E624/E613)*SUM(C633:D633)</f>
        <v>0</v>
      </c>
      <c r="F633" s="258">
        <f>(F625/F613)*BB65</f>
        <v>0</v>
      </c>
      <c r="G633" s="256">
        <f>(G626/G613)*BB92</f>
        <v>0</v>
      </c>
      <c r="H633" s="258">
        <f>(H629/H613)*BB61</f>
        <v>0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18820</v>
      </c>
      <c r="D634" s="256">
        <f>(D616/D613)*BC91</f>
        <v>0</v>
      </c>
      <c r="E634" s="258">
        <f>(E624/E613)*SUM(C634:D634)</f>
        <v>1072.5142768073663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2188</v>
      </c>
      <c r="D636" s="256">
        <f>(D616/D613)*BK91</f>
        <v>0</v>
      </c>
      <c r="E636" s="258">
        <f>(E624/E613)*SUM(C636:D636)</f>
        <v>124.68975757994248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0</v>
      </c>
      <c r="D637" s="256">
        <f>(D616/D613)*BH91</f>
        <v>0</v>
      </c>
      <c r="E637" s="258">
        <f>(E624/E613)*SUM(C637:D637)</f>
        <v>0</v>
      </c>
      <c r="F637" s="258">
        <f>(F625/F613)*BH65</f>
        <v>0</v>
      </c>
      <c r="G637" s="256">
        <f>(G626/G613)*BH92</f>
        <v>0</v>
      </c>
      <c r="H637" s="258">
        <f>(H629/H613)*BH61</f>
        <v>0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577099</v>
      </c>
      <c r="D638" s="256">
        <f>(D616/D613)*BL91</f>
        <v>24845.473199693137</v>
      </c>
      <c r="E638" s="258">
        <f>(E624/E613)*SUM(C638:D638)</f>
        <v>34303.615374705631</v>
      </c>
      <c r="F638" s="258">
        <f>(F625/F613)*BL65</f>
        <v>594.2939824717663</v>
      </c>
      <c r="G638" s="256">
        <f>(G626/G613)*BL92</f>
        <v>0</v>
      </c>
      <c r="H638" s="258">
        <f>(H629/H613)*BL61</f>
        <v>0</v>
      </c>
      <c r="I638" s="256">
        <f>(I630/I613)*BL93</f>
        <v>15545.795222641245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521254</v>
      </c>
      <c r="D643" s="256">
        <f>(D616/D613)*BV91</f>
        <v>55609.396484440142</v>
      </c>
      <c r="E643" s="258">
        <f>(E624/E613)*SUM(C643:D643)</f>
        <v>32874.294819189716</v>
      </c>
      <c r="F643" s="258">
        <f>(F625/F613)*BV65</f>
        <v>12.414651858210979</v>
      </c>
      <c r="G643" s="256">
        <f>(G626/G613)*BV92</f>
        <v>0</v>
      </c>
      <c r="H643" s="258">
        <f>(H629/H613)*BV61</f>
        <v>0</v>
      </c>
      <c r="I643" s="256">
        <f>(I630/I613)*BV93</f>
        <v>34764.446908676975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160983</v>
      </c>
      <c r="D644" s="256">
        <f>(D616/D613)*BW91</f>
        <v>16463.50582035289</v>
      </c>
      <c r="E644" s="258">
        <f>(E624/E613)*SUM(C644:D644)</f>
        <v>10112.322575021779</v>
      </c>
      <c r="F644" s="258">
        <f>(F625/F613)*BW65</f>
        <v>35.711282505718003</v>
      </c>
      <c r="G644" s="256">
        <f>(G626/G613)*BW92</f>
        <v>0</v>
      </c>
      <c r="H644" s="258">
        <f>(H629/H613)*BW61</f>
        <v>0</v>
      </c>
      <c r="I644" s="256">
        <f>(I630/I613)*BW93</f>
        <v>10292.229554810901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447905</v>
      </c>
      <c r="D645" s="256">
        <f>(D616/D613)*BX91</f>
        <v>27669.505219972649</v>
      </c>
      <c r="E645" s="258">
        <f>(E624/E613)*SUM(C645:D645)</f>
        <v>27102.042855155156</v>
      </c>
      <c r="F645" s="258">
        <f>(F625/F613)*BX65</f>
        <v>13.372572526282813</v>
      </c>
      <c r="G645" s="256">
        <f>(G626/G613)*BX92</f>
        <v>0</v>
      </c>
      <c r="H645" s="258">
        <f>(H629/H613)*BX61</f>
        <v>0</v>
      </c>
      <c r="I645" s="256">
        <f>(I630/I613)*BX93</f>
        <v>17297.706970767958</v>
      </c>
      <c r="J645" s="256">
        <f>(J631/J613)*BX94</f>
        <v>0</v>
      </c>
      <c r="K645" s="258">
        <f>SUM(C632:J645)</f>
        <v>2036982.3315291775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944258</v>
      </c>
      <c r="D646" s="256">
        <f>(D616/D613)*BY91</f>
        <v>8982.8252559954635</v>
      </c>
      <c r="E646" s="258">
        <f>(E624/E613)*SUM(C646:D646)</f>
        <v>54323.294066030343</v>
      </c>
      <c r="F646" s="258">
        <f>(F625/F613)*BY65</f>
        <v>56.210784802455265</v>
      </c>
      <c r="G646" s="256">
        <f>(G626/G613)*BY92</f>
        <v>0</v>
      </c>
      <c r="H646" s="258">
        <f>(H629/H613)*BY61</f>
        <v>0</v>
      </c>
      <c r="I646" s="256">
        <f>(I630/I613)*BY93</f>
        <v>5615.6507972417139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0</v>
      </c>
      <c r="D648" s="256">
        <f>(D616/D613)*CA91</f>
        <v>0</v>
      </c>
      <c r="E648" s="258">
        <f>(E624/E613)*SUM(C648:D648)</f>
        <v>0</v>
      </c>
      <c r="F648" s="258">
        <f>(F625/F613)*CA65</f>
        <v>0</v>
      </c>
      <c r="G648" s="256">
        <f>(G626/G613)*CA92</f>
        <v>0</v>
      </c>
      <c r="H648" s="258">
        <f>(H629/H613)*CA61</f>
        <v>0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1013235.98090407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9452117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1921059</v>
      </c>
      <c r="D669" s="256">
        <f>(D616/D613)*C91</f>
        <v>111278.8787565458</v>
      </c>
      <c r="E669" s="258">
        <f>(E624/E613)*SUM(C669:D669)</f>
        <v>115818.88364839499</v>
      </c>
      <c r="F669" s="258">
        <f>(F625/F613)*C65</f>
        <v>6090.3446571205568</v>
      </c>
      <c r="G669" s="256">
        <f>(G626/G613)*C92</f>
        <v>164856.51759526876</v>
      </c>
      <c r="H669" s="258">
        <f>(H629/H613)*C61</f>
        <v>0</v>
      </c>
      <c r="I669" s="256">
        <f>(I630/I613)*C93</f>
        <v>69566.456698940834</v>
      </c>
      <c r="J669" s="256">
        <f>(J631/J613)*C94</f>
        <v>17121.51641648664</v>
      </c>
      <c r="K669" s="256">
        <f>(K645/K613)*C90</f>
        <v>76086.054217160068</v>
      </c>
      <c r="L669" s="256">
        <f>(L648/L613)*C95</f>
        <v>130379.15151738512</v>
      </c>
      <c r="M669" s="231">
        <f t="shared" ref="M669:M714" si="18">ROUND(SUM(D669:L669),0)</f>
        <v>691198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6001582</v>
      </c>
      <c r="D671" s="256">
        <f>(D616/D613)*E91</f>
        <v>177283.11650712116</v>
      </c>
      <c r="E671" s="258">
        <f>(E624/E613)*SUM(C671:D671)</f>
        <v>352121.20360897441</v>
      </c>
      <c r="F671" s="258">
        <f>(F625/F613)*E65</f>
        <v>15299.908910443346</v>
      </c>
      <c r="G671" s="256">
        <f>(G626/G613)*E92</f>
        <v>350126.78783835686</v>
      </c>
      <c r="H671" s="258">
        <f>(H629/H613)*E61</f>
        <v>0</v>
      </c>
      <c r="I671" s="256">
        <f>(I630/I613)*E93</f>
        <v>110829.28212215169</v>
      </c>
      <c r="J671" s="256">
        <f>(J631/J613)*E94</f>
        <v>47733.070497216839</v>
      </c>
      <c r="K671" s="256">
        <f>(K645/K613)*E90</f>
        <v>144881.65583097946</v>
      </c>
      <c r="L671" s="256">
        <f>(L648/L613)*E95</f>
        <v>238377.84988008937</v>
      </c>
      <c r="M671" s="231">
        <f t="shared" si="18"/>
        <v>1436653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2169895</v>
      </c>
      <c r="D672" s="256">
        <f>(D616/D613)*F91</f>
        <v>108334.67516093525</v>
      </c>
      <c r="E672" s="258">
        <f>(E624/E613)*SUM(C672:D672)</f>
        <v>129831.7668680293</v>
      </c>
      <c r="F672" s="258">
        <f>(F625/F613)*F65</f>
        <v>638.43496685651644</v>
      </c>
      <c r="G672" s="256">
        <f>(G626/G613)*F92</f>
        <v>25362.541168502885</v>
      </c>
      <c r="H672" s="258">
        <f>(H629/H613)*F61</f>
        <v>0</v>
      </c>
      <c r="I672" s="256">
        <f>(I630/I613)*F93</f>
        <v>67725.875501182687</v>
      </c>
      <c r="J672" s="256">
        <f>(J631/J613)*F94</f>
        <v>9004.6493745966782</v>
      </c>
      <c r="K672" s="256">
        <f>(K645/K613)*F90</f>
        <v>8157.7837397983531</v>
      </c>
      <c r="L672" s="256">
        <f>(L648/L613)*F95</f>
        <v>121921.42212753478</v>
      </c>
      <c r="M672" s="231">
        <f t="shared" si="18"/>
        <v>470977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8"/>
        <v>0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5258</v>
      </c>
      <c r="D676" s="256">
        <f>(D616/D613)*J91</f>
        <v>4896.9916947400015</v>
      </c>
      <c r="E676" s="258">
        <f>(E624/E613)*SUM(C676:D676)</f>
        <v>578.71272972735835</v>
      </c>
      <c r="F676" s="258">
        <f>(F625/F613)*J65</f>
        <v>35.941183466055243</v>
      </c>
      <c r="G676" s="256">
        <f>(G626/G613)*J92</f>
        <v>0</v>
      </c>
      <c r="H676" s="258">
        <f>(H629/H613)*J61</f>
        <v>0</v>
      </c>
      <c r="I676" s="256">
        <f>(I630/I613)*J93</f>
        <v>3061.3748493324401</v>
      </c>
      <c r="J676" s="256">
        <f>(J631/J613)*J94</f>
        <v>0</v>
      </c>
      <c r="K676" s="256">
        <f>(K645/K613)*J90</f>
        <v>3451.6609573475635</v>
      </c>
      <c r="L676" s="256">
        <f>(L648/L613)*J95</f>
        <v>0</v>
      </c>
      <c r="M676" s="231">
        <f t="shared" si="18"/>
        <v>12025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71141</v>
      </c>
      <c r="D681" s="256">
        <f>(D616/D613)*O91</f>
        <v>29532.164637603815</v>
      </c>
      <c r="E681" s="258">
        <f>(E624/E613)*SUM(C681:D681)</f>
        <v>5737.1629312013056</v>
      </c>
      <c r="F681" s="258">
        <f>(F625/F613)*O65</f>
        <v>2007.6484529716743</v>
      </c>
      <c r="G681" s="256">
        <f>(G626/G613)*O92</f>
        <v>0</v>
      </c>
      <c r="H681" s="258">
        <f>(H629/H613)*O61</f>
        <v>0</v>
      </c>
      <c r="I681" s="256">
        <f>(I630/I613)*O93</f>
        <v>18462.156299961895</v>
      </c>
      <c r="J681" s="256">
        <f>(J631/J613)*O94</f>
        <v>0</v>
      </c>
      <c r="K681" s="256">
        <f>(K645/K613)*O90</f>
        <v>6096.0024864140951</v>
      </c>
      <c r="L681" s="256">
        <f>(L648/L613)*O95</f>
        <v>0</v>
      </c>
      <c r="M681" s="231">
        <f t="shared" si="18"/>
        <v>61835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4817710</v>
      </c>
      <c r="D682" s="256">
        <f>(D616/D613)*P91</f>
        <v>146579.2790100397</v>
      </c>
      <c r="E682" s="258">
        <f>(E624/E613)*SUM(C682:D682)</f>
        <v>282904.94824335893</v>
      </c>
      <c r="F682" s="258">
        <f>(F625/F613)*P65</f>
        <v>105423.15447128459</v>
      </c>
      <c r="G682" s="256">
        <f>(G626/G613)*P92</f>
        <v>0</v>
      </c>
      <c r="H682" s="258">
        <f>(H629/H613)*P61</f>
        <v>0</v>
      </c>
      <c r="I682" s="256">
        <f>(I630/I613)*P93</f>
        <v>91634.649631245222</v>
      </c>
      <c r="J682" s="256">
        <f>(J631/J613)*P94</f>
        <v>26958.806363994583</v>
      </c>
      <c r="K682" s="256">
        <f>(K645/K613)*P90</f>
        <v>239128.22822163938</v>
      </c>
      <c r="L682" s="256">
        <f>(L648/L613)*P95</f>
        <v>43069.360431391688</v>
      </c>
      <c r="M682" s="231">
        <f t="shared" si="18"/>
        <v>935698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1444762</v>
      </c>
      <c r="D683" s="256">
        <f>(D616/D613)*Q91</f>
        <v>23613.714552549947</v>
      </c>
      <c r="E683" s="258">
        <f>(E624/E613)*SUM(C683:D683)</f>
        <v>83679.804334475441</v>
      </c>
      <c r="F683" s="258">
        <f>(F625/F613)*Q65</f>
        <v>1750.810763448254</v>
      </c>
      <c r="G683" s="256">
        <f>(G626/G613)*Q92</f>
        <v>0</v>
      </c>
      <c r="H683" s="258">
        <f>(H629/H613)*Q61</f>
        <v>0</v>
      </c>
      <c r="I683" s="256">
        <f>(I630/I613)*Q93</f>
        <v>14762.212463652135</v>
      </c>
      <c r="J683" s="256">
        <f>(J631/J613)*Q94</f>
        <v>14481.801601135974</v>
      </c>
      <c r="K683" s="256">
        <f>(K645/K613)*Q90</f>
        <v>22678.784020701911</v>
      </c>
      <c r="L683" s="256">
        <f>(L648/L613)*Q95</f>
        <v>92514.54763359364</v>
      </c>
      <c r="M683" s="231">
        <f t="shared" si="18"/>
        <v>253482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1232948</v>
      </c>
      <c r="D684" s="256">
        <f>(D616/D613)*R91</f>
        <v>4866.9488009072411</v>
      </c>
      <c r="E684" s="258">
        <f>(E624/E613)*SUM(C684:D684)</f>
        <v>70540.605984832742</v>
      </c>
      <c r="F684" s="258">
        <f>(F625/F613)*R65</f>
        <v>3534.5356810514559</v>
      </c>
      <c r="G684" s="256">
        <f>(G626/G613)*R92</f>
        <v>0</v>
      </c>
      <c r="H684" s="258">
        <f>(H629/H613)*R61</f>
        <v>0</v>
      </c>
      <c r="I684" s="256">
        <f>(I630/I613)*R93</f>
        <v>3042.593408538989</v>
      </c>
      <c r="J684" s="256">
        <f>(J631/J613)*R94</f>
        <v>0</v>
      </c>
      <c r="K684" s="256">
        <f>(K645/K613)*R90</f>
        <v>25461.106206201905</v>
      </c>
      <c r="L684" s="256">
        <f>(L648/L613)*R95</f>
        <v>0</v>
      </c>
      <c r="M684" s="231">
        <f t="shared" si="18"/>
        <v>107446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482830</v>
      </c>
      <c r="D685" s="256">
        <f>(D616/D613)*S91</f>
        <v>44673.783129315234</v>
      </c>
      <c r="E685" s="258">
        <f>(E624/E613)*SUM(C685:D685)</f>
        <v>30061.388866954694</v>
      </c>
      <c r="F685" s="258">
        <f>(F625/F613)*S65</f>
        <v>6643.6013181721255</v>
      </c>
      <c r="G685" s="256">
        <f>(G626/G613)*S92</f>
        <v>0</v>
      </c>
      <c r="H685" s="258">
        <f>(H629/H613)*S61</f>
        <v>0</v>
      </c>
      <c r="I685" s="256">
        <f>(I630/I613)*S93</f>
        <v>27928.002459860967</v>
      </c>
      <c r="J685" s="256">
        <f>(J631/J613)*S94</f>
        <v>955.52792331255091</v>
      </c>
      <c r="K685" s="256">
        <f>(K645/K613)*S90</f>
        <v>71907.881411892129</v>
      </c>
      <c r="L685" s="256">
        <f>(L648/L613)*S95</f>
        <v>0</v>
      </c>
      <c r="M685" s="231">
        <f t="shared" si="18"/>
        <v>182170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53378</v>
      </c>
      <c r="D686" s="256">
        <f>(D616/D613)*T91</f>
        <v>7420.5947766919044</v>
      </c>
      <c r="E686" s="258">
        <f>(E624/E613)*SUM(C686:D686)</f>
        <v>3464.7906964839449</v>
      </c>
      <c r="F686" s="258">
        <f>(F625/F613)*T65</f>
        <v>1879.4020339302169</v>
      </c>
      <c r="G686" s="256">
        <f>(G626/G613)*T92</f>
        <v>0</v>
      </c>
      <c r="H686" s="258">
        <f>(H629/H613)*T61</f>
        <v>0</v>
      </c>
      <c r="I686" s="256">
        <f>(I630/I613)*T93</f>
        <v>4639.0158759822862</v>
      </c>
      <c r="J686" s="256">
        <f>(J631/J613)*T94</f>
        <v>0</v>
      </c>
      <c r="K686" s="256">
        <f>(K645/K613)*T90</f>
        <v>8775.6266997808125</v>
      </c>
      <c r="L686" s="256">
        <f>(L648/L613)*T95</f>
        <v>0</v>
      </c>
      <c r="M686" s="231">
        <f t="shared" si="18"/>
        <v>26179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3502359</v>
      </c>
      <c r="D687" s="256">
        <f>(D616/D613)*U91</f>
        <v>57081.498282245419</v>
      </c>
      <c r="E687" s="258">
        <f>(E624/E613)*SUM(C687:D687)</f>
        <v>202845.41720797206</v>
      </c>
      <c r="F687" s="258">
        <f>(F625/F613)*U65</f>
        <v>62895.921560794988</v>
      </c>
      <c r="G687" s="256">
        <f>(G626/G613)*U92</f>
        <v>0</v>
      </c>
      <c r="H687" s="258">
        <f>(H629/H613)*U61</f>
        <v>0</v>
      </c>
      <c r="I687" s="256">
        <f>(I630/I613)*U93</f>
        <v>35684.737507556041</v>
      </c>
      <c r="J687" s="256">
        <f>(J631/J613)*U94</f>
        <v>85.075857970119955</v>
      </c>
      <c r="K687" s="256">
        <f>(K645/K613)*U90</f>
        <v>245770.97438744112</v>
      </c>
      <c r="L687" s="256">
        <f>(L648/L613)*U95</f>
        <v>0</v>
      </c>
      <c r="M687" s="231">
        <f t="shared" si="18"/>
        <v>604364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38396</v>
      </c>
      <c r="D688" s="256">
        <f>(D616/D613)*V91</f>
        <v>2583.6888696174242</v>
      </c>
      <c r="E688" s="258">
        <f>(E624/E613)*SUM(C688:D688)</f>
        <v>2335.3507636444533</v>
      </c>
      <c r="F688" s="258">
        <f>(F625/F613)*V65</f>
        <v>480.60795758500097</v>
      </c>
      <c r="G688" s="256">
        <f>(G626/G613)*V92</f>
        <v>0</v>
      </c>
      <c r="H688" s="258">
        <f>(H629/H613)*V61</f>
        <v>0</v>
      </c>
      <c r="I688" s="256">
        <f>(I630/I613)*V93</f>
        <v>1615.2039082367476</v>
      </c>
      <c r="J688" s="256">
        <f>(J631/J613)*V94</f>
        <v>0</v>
      </c>
      <c r="K688" s="256">
        <f>(K645/K613)*V90</f>
        <v>7233.4752949991534</v>
      </c>
      <c r="L688" s="256">
        <f>(L648/L613)*V95</f>
        <v>0</v>
      </c>
      <c r="M688" s="231">
        <f t="shared" si="18"/>
        <v>14248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176306</v>
      </c>
      <c r="D689" s="256">
        <f>(D616/D613)*W91</f>
        <v>0</v>
      </c>
      <c r="E689" s="258">
        <f>(E624/E613)*SUM(C689:D689)</f>
        <v>10047.327422252898</v>
      </c>
      <c r="F689" s="258">
        <f>(F625/F613)*W65</f>
        <v>498.57854931802859</v>
      </c>
      <c r="G689" s="256">
        <f>(G626/G613)*W92</f>
        <v>0</v>
      </c>
      <c r="H689" s="258">
        <f>(H629/H613)*W61</f>
        <v>0</v>
      </c>
      <c r="I689" s="256">
        <f>(I630/I613)*W93</f>
        <v>0</v>
      </c>
      <c r="J689" s="256">
        <f>(J631/J613)*W94</f>
        <v>1539.2428377186518</v>
      </c>
      <c r="K689" s="256">
        <f>(K645/K613)*W90</f>
        <v>36994.842182534208</v>
      </c>
      <c r="L689" s="256">
        <f>(L648/L613)*W95</f>
        <v>0</v>
      </c>
      <c r="M689" s="231">
        <f t="shared" si="18"/>
        <v>49080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456083</v>
      </c>
      <c r="D690" s="256">
        <f>(D616/D613)*X91</f>
        <v>14480.67482739068</v>
      </c>
      <c r="E690" s="258">
        <f>(E624/E613)*SUM(C690:D690)</f>
        <v>26816.4856216427</v>
      </c>
      <c r="F690" s="258">
        <f>(F625/F613)*X65</f>
        <v>5236.7607082151062</v>
      </c>
      <c r="G690" s="256">
        <f>(G626/G613)*X92</f>
        <v>0</v>
      </c>
      <c r="H690" s="258">
        <f>(H629/H613)*X61</f>
        <v>0</v>
      </c>
      <c r="I690" s="256">
        <f>(I630/I613)*X93</f>
        <v>9052.6544624431663</v>
      </c>
      <c r="J690" s="256">
        <f>(J631/J613)*X94</f>
        <v>0</v>
      </c>
      <c r="K690" s="256">
        <f>(K645/K613)*X90</f>
        <v>225703.002222554</v>
      </c>
      <c r="L690" s="256">
        <f>(L648/L613)*X95</f>
        <v>0</v>
      </c>
      <c r="M690" s="231">
        <f t="shared" si="18"/>
        <v>281290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2558063</v>
      </c>
      <c r="D691" s="256">
        <f>(D616/D613)*Y91</f>
        <v>119120.07404689636</v>
      </c>
      <c r="E691" s="258">
        <f>(E624/E613)*SUM(C691:D691)</f>
        <v>152567.32563986871</v>
      </c>
      <c r="F691" s="258">
        <f>(F625/F613)*Y65</f>
        <v>5078.0140951022422</v>
      </c>
      <c r="G691" s="256">
        <f>(G626/G613)*Y92</f>
        <v>0</v>
      </c>
      <c r="H691" s="258">
        <f>(H629/H613)*Y61</f>
        <v>0</v>
      </c>
      <c r="I691" s="256">
        <f>(I630/I613)*Y93</f>
        <v>74468.412746031434</v>
      </c>
      <c r="J691" s="256">
        <f>(J631/J613)*Y94</f>
        <v>25002.849370107473</v>
      </c>
      <c r="K691" s="256">
        <f>(K645/K613)*Y90</f>
        <v>135827.69190995643</v>
      </c>
      <c r="L691" s="256">
        <f>(L648/L613)*Y95</f>
        <v>0</v>
      </c>
      <c r="M691" s="231">
        <f t="shared" si="18"/>
        <v>512064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>
        <f>(L648/L613)*Z95</f>
        <v>0</v>
      </c>
      <c r="M692" s="231">
        <f t="shared" si="18"/>
        <v>0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249740</v>
      </c>
      <c r="D693" s="256">
        <f>(D616/D613)*AA91</f>
        <v>16793.977652513258</v>
      </c>
      <c r="E693" s="258">
        <f>(E624/E613)*SUM(C693:D693)</f>
        <v>15189.239972719233</v>
      </c>
      <c r="F693" s="258">
        <f>(F625/F613)*AA65</f>
        <v>3019.4808962425918</v>
      </c>
      <c r="G693" s="256">
        <f>(G626/G613)*AA92</f>
        <v>0</v>
      </c>
      <c r="H693" s="258">
        <f>(H629/H613)*AA61</f>
        <v>0</v>
      </c>
      <c r="I693" s="256">
        <f>(I630/I613)*AA93</f>
        <v>10498.825403538856</v>
      </c>
      <c r="J693" s="256">
        <f>(J631/J613)*AA94</f>
        <v>0</v>
      </c>
      <c r="K693" s="256">
        <f>(K645/K613)*AA90</f>
        <v>11096.34637194214</v>
      </c>
      <c r="L693" s="256">
        <f>(L648/L613)*AA95</f>
        <v>0</v>
      </c>
      <c r="M693" s="231">
        <f t="shared" si="18"/>
        <v>56598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2374788</v>
      </c>
      <c r="D694" s="256">
        <f>(D616/D613)*AB91</f>
        <v>28871.220973283078</v>
      </c>
      <c r="E694" s="258">
        <f>(E624/E613)*SUM(C694:D694)</f>
        <v>136979.74660326878</v>
      </c>
      <c r="F694" s="258">
        <f>(F625/F613)*AB65</f>
        <v>55206.692358182365</v>
      </c>
      <c r="G694" s="256">
        <f>(G626/G613)*AB92</f>
        <v>0</v>
      </c>
      <c r="H694" s="258">
        <f>(H629/H613)*AB61</f>
        <v>0</v>
      </c>
      <c r="I694" s="256">
        <f>(I630/I613)*AB93</f>
        <v>18048.964602505981</v>
      </c>
      <c r="J694" s="256">
        <f>(J631/J613)*AB94</f>
        <v>212.68964492529989</v>
      </c>
      <c r="K694" s="256">
        <f>(K645/K613)*AB90</f>
        <v>67560.689866246452</v>
      </c>
      <c r="L694" s="256">
        <f>(L648/L613)*AB95</f>
        <v>0</v>
      </c>
      <c r="M694" s="231">
        <f t="shared" si="18"/>
        <v>306880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785390</v>
      </c>
      <c r="D695" s="256">
        <f>(D616/D613)*AC91</f>
        <v>27549.333644641603</v>
      </c>
      <c r="E695" s="258">
        <f>(E624/E613)*SUM(C695:D695)</f>
        <v>46327.791791293574</v>
      </c>
      <c r="F695" s="258">
        <f>(F625/F613)*AC65</f>
        <v>3513.7296441409358</v>
      </c>
      <c r="G695" s="256">
        <f>(G626/G613)*AC92</f>
        <v>0</v>
      </c>
      <c r="H695" s="258">
        <f>(H629/H613)*AC61</f>
        <v>0</v>
      </c>
      <c r="I695" s="256">
        <f>(I630/I613)*AC93</f>
        <v>17222.581207594158</v>
      </c>
      <c r="J695" s="256">
        <f>(J631/J613)*AC94</f>
        <v>875.96624132197576</v>
      </c>
      <c r="K695" s="256">
        <f>(K645/K613)*AC90</f>
        <v>24838.751689866305</v>
      </c>
      <c r="L695" s="256">
        <f>(L648/L613)*AC95</f>
        <v>0</v>
      </c>
      <c r="M695" s="231">
        <f t="shared" si="18"/>
        <v>120328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201482</v>
      </c>
      <c r="D697" s="256">
        <f>(D616/D613)*AE91</f>
        <v>54858.324138621123</v>
      </c>
      <c r="E697" s="258">
        <f>(E624/E613)*SUM(C697:D697)</f>
        <v>14608.323983002078</v>
      </c>
      <c r="F697" s="258">
        <f>(F625/F613)*AE65</f>
        <v>64.02741745392143</v>
      </c>
      <c r="G697" s="256">
        <f>(G626/G613)*AE92</f>
        <v>0</v>
      </c>
      <c r="H697" s="258">
        <f>(H629/H613)*AE61</f>
        <v>0</v>
      </c>
      <c r="I697" s="256">
        <f>(I630/I613)*AE93</f>
        <v>34294.910888840706</v>
      </c>
      <c r="J697" s="256">
        <f>(J631/J613)*AE94</f>
        <v>278.85975667983763</v>
      </c>
      <c r="K697" s="256">
        <f>(K645/K613)*AE90</f>
        <v>6278.5025046517985</v>
      </c>
      <c r="L697" s="256">
        <f>(L648/L613)*AE95</f>
        <v>0</v>
      </c>
      <c r="M697" s="231">
        <f t="shared" si="18"/>
        <v>110383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5383867</v>
      </c>
      <c r="D699" s="256">
        <f>(D616/D613)*AG91</f>
        <v>270986.90237150196</v>
      </c>
      <c r="E699" s="258">
        <f>(E624/E613)*SUM(C699:D699)</f>
        <v>322258.84928550926</v>
      </c>
      <c r="F699" s="258">
        <f>(F625/F613)*AG65</f>
        <v>20436.432799951413</v>
      </c>
      <c r="G699" s="256">
        <f>(G626/G613)*AG92</f>
        <v>620918.30970450665</v>
      </c>
      <c r="H699" s="258">
        <f>(H629/H613)*AG61</f>
        <v>0</v>
      </c>
      <c r="I699" s="256">
        <f>(I630/I613)*AG93</f>
        <v>169408.59595692396</v>
      </c>
      <c r="J699" s="256">
        <f>(J631/J613)*AG94</f>
        <v>73270.007197914514</v>
      </c>
      <c r="K699" s="256">
        <f>(K645/K613)*AG90</f>
        <v>463555.80367477459</v>
      </c>
      <c r="L699" s="256">
        <f>(L648/L613)*AG95</f>
        <v>268955.79459724063</v>
      </c>
      <c r="M699" s="231">
        <f t="shared" si="18"/>
        <v>2209791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4563</v>
      </c>
      <c r="D702" s="256">
        <f>(D616/D613)*AJ91</f>
        <v>6489.2650678763212</v>
      </c>
      <c r="E702" s="258">
        <f>(E624/E613)*SUM(C702:D702)</f>
        <v>629.84655028462748</v>
      </c>
      <c r="F702" s="258">
        <f>(F625/F613)*AJ65</f>
        <v>0</v>
      </c>
      <c r="G702" s="256">
        <f>(G626/G613)*AJ92</f>
        <v>0</v>
      </c>
      <c r="H702" s="258">
        <f>(H629/H613)*AJ61</f>
        <v>0</v>
      </c>
      <c r="I702" s="256">
        <f>(I630/I613)*AJ93</f>
        <v>4056.7912113853195</v>
      </c>
      <c r="J702" s="256">
        <f>(J631/J613)*AJ94</f>
        <v>0</v>
      </c>
      <c r="K702" s="256">
        <f>(K645/K613)*AJ90</f>
        <v>0</v>
      </c>
      <c r="L702" s="256">
        <f>(L648/L613)*AJ95</f>
        <v>0</v>
      </c>
      <c r="M702" s="231">
        <f t="shared" si="18"/>
        <v>11176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0</v>
      </c>
      <c r="L703" s="256">
        <f>(L648/L613)*AK95</f>
        <v>0</v>
      </c>
      <c r="M703" s="231">
        <f t="shared" si="18"/>
        <v>0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11683</v>
      </c>
      <c r="D704" s="256">
        <f>(D616/D613)*AL91</f>
        <v>0</v>
      </c>
      <c r="E704" s="258">
        <f>(E624/E613)*SUM(C704:D704)</f>
        <v>665.79087651118277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0</v>
      </c>
      <c r="L704" s="256">
        <f>(L648/L613)*AL95</f>
        <v>0</v>
      </c>
      <c r="M704" s="231">
        <f t="shared" si="18"/>
        <v>666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35019</v>
      </c>
      <c r="D707" s="256">
        <f>(D616/D613)*AO91</f>
        <v>59274.629532036954</v>
      </c>
      <c r="E707" s="258">
        <f>(E624/E613)*SUM(C707:D707)</f>
        <v>5373.6059450103257</v>
      </c>
      <c r="F707" s="258">
        <f>(F625/F613)*AO65</f>
        <v>16.936037411510039</v>
      </c>
      <c r="G707" s="256">
        <f>(G626/G613)*AO92</f>
        <v>0</v>
      </c>
      <c r="H707" s="258">
        <f>(H629/H613)*AO61</f>
        <v>0</v>
      </c>
      <c r="I707" s="256">
        <f>(I630/I613)*AO93</f>
        <v>37055.782685477941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101721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8040412</v>
      </c>
      <c r="D708" s="256">
        <f>(D616/D613)*AP91</f>
        <v>0</v>
      </c>
      <c r="E708" s="258">
        <f>(E624/E613)*SUM(C708:D708)</f>
        <v>458207.04895925982</v>
      </c>
      <c r="F708" s="258">
        <f>(F625/F613)*AP65</f>
        <v>18011.590737621096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1729.8757787257723</v>
      </c>
      <c r="K708" s="256">
        <f>(K645/K613)*AP90</f>
        <v>99727.659534527818</v>
      </c>
      <c r="L708" s="256">
        <f>(L648/L613)*AP95</f>
        <v>60635.413779542389</v>
      </c>
      <c r="M708" s="231">
        <f t="shared" si="18"/>
        <v>638312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1270358</v>
      </c>
      <c r="D714" s="256">
        <f>(D616/D613)*AV91</f>
        <v>2854.074914112271</v>
      </c>
      <c r="E714" s="258">
        <f>(E624/E613)*SUM(C714:D714)</f>
        <v>72557.817627466284</v>
      </c>
      <c r="F714" s="258">
        <f>(F625/F613)*AV65</f>
        <v>17205.672921158897</v>
      </c>
      <c r="G714" s="256">
        <f>(G626/G613)*AV92</f>
        <v>0</v>
      </c>
      <c r="H714" s="258">
        <f>(H629/H613)*AV61</f>
        <v>0</v>
      </c>
      <c r="I714" s="256">
        <f>(I630/I613)*AV93</f>
        <v>1784.2368753778023</v>
      </c>
      <c r="J714" s="256">
        <f>(J631/J613)*AV94</f>
        <v>0</v>
      </c>
      <c r="K714" s="256">
        <f>(K645/K613)*AV90</f>
        <v>105769.80809776795</v>
      </c>
      <c r="L714" s="256">
        <f>(L648/L613)*AV95</f>
        <v>57382.44093729226</v>
      </c>
      <c r="M714" s="231">
        <f t="shared" si="18"/>
        <v>257554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52741189</v>
      </c>
      <c r="D716" s="231">
        <f>SUM(D617:D648)+SUM(D669:D714)</f>
        <v>1801432</v>
      </c>
      <c r="E716" s="231">
        <f>SUM(E625:E648)+SUM(E669:E714)</f>
        <v>2843566.0465628225</v>
      </c>
      <c r="F716" s="231">
        <f>SUM(F626:F649)+SUM(F669:F714)</f>
        <v>337922.07229398919</v>
      </c>
      <c r="G716" s="231">
        <f>SUM(G627:G648)+SUM(G669:G714)</f>
        <v>1161264.1563066351</v>
      </c>
      <c r="H716" s="231">
        <f>SUM(H630:H648)+SUM(H669:H714)</f>
        <v>0</v>
      </c>
      <c r="I716" s="231">
        <f>SUM(I631:I648)+SUM(I669:I714)</f>
        <v>915343.48900208669</v>
      </c>
      <c r="J716" s="231">
        <f>SUM(J632:J648)+SUM(J669:J714)</f>
        <v>219249.93886210688</v>
      </c>
      <c r="K716" s="231">
        <f>SUM(K669:K714)</f>
        <v>2036982.331529178</v>
      </c>
      <c r="L716" s="231">
        <f>SUM(L669:L714)</f>
        <v>1013235.9809040701</v>
      </c>
      <c r="M716" s="231">
        <f>SUM(M669:M714)</f>
        <v>9452118</v>
      </c>
      <c r="N716" s="250" t="s">
        <v>669</v>
      </c>
    </row>
    <row r="717" spans="1:14" s="231" customFormat="1" ht="12.65" customHeight="1" x14ac:dyDescent="0.3">
      <c r="C717" s="253">
        <f>CE86</f>
        <v>52741189</v>
      </c>
      <c r="D717" s="231">
        <f>D616</f>
        <v>1801432</v>
      </c>
      <c r="E717" s="231">
        <f>E624</f>
        <v>2843566.046562823</v>
      </c>
      <c r="F717" s="231">
        <f>F625</f>
        <v>337922.07229398919</v>
      </c>
      <c r="G717" s="231">
        <f>G626</f>
        <v>1161264.1563066351</v>
      </c>
      <c r="H717" s="231">
        <f>H629</f>
        <v>0</v>
      </c>
      <c r="I717" s="231">
        <f>I630</f>
        <v>915343.48900208646</v>
      </c>
      <c r="J717" s="231">
        <f>J631</f>
        <v>219249.93886210691</v>
      </c>
      <c r="K717" s="231">
        <f>K645</f>
        <v>2036982.3315291775</v>
      </c>
      <c r="L717" s="231">
        <f>L648</f>
        <v>1013235.98090407</v>
      </c>
      <c r="M717" s="231">
        <f>C649</f>
        <v>9452117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106</v>
      </c>
      <c r="C2" s="12" t="str">
        <f>SUBSTITUTE(LEFT(data!C98,49),",","")</f>
        <v>CASCADE VALLEY HOSPITAL</v>
      </c>
      <c r="D2" s="12" t="str">
        <f>LEFT(data!C99,49)</f>
        <v>330 S. STILLAGUAMISH AVE.</v>
      </c>
      <c r="E2" s="12" t="str">
        <f>RIGHT(data!C100,100)</f>
        <v>Arlington</v>
      </c>
      <c r="F2" s="12" t="str">
        <f>RIGHT(data!C101,100)</f>
        <v>WA</v>
      </c>
      <c r="G2" s="12" t="str">
        <f>RIGHT(data!C102,100)</f>
        <v>98223</v>
      </c>
      <c r="H2" s="12" t="str">
        <f>RIGHT(data!C103,100)</f>
        <v>Snohomish</v>
      </c>
      <c r="I2" s="12" t="str">
        <f>LEFT(data!C104,49)</f>
        <v>Brian Ivie</v>
      </c>
      <c r="J2" s="12" t="str">
        <f>LEFT(data!C105,49)</f>
        <v>Paul Ishizuka</v>
      </c>
      <c r="K2" s="12" t="str">
        <f>LEFT(data!C107,49)</f>
        <v>(360)445-8514</v>
      </c>
      <c r="L2" s="12" t="str">
        <f>LEFT(data!C107,49)</f>
        <v>(360)445-8514</v>
      </c>
      <c r="M2" s="12" t="str">
        <f>LEFT(data!C109,49)</f>
        <v>Stephen Ong</v>
      </c>
      <c r="N2" s="12" t="str">
        <f>LEFT(data!C110,49)</f>
        <v>song@skagitregionalhealth.org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106</v>
      </c>
      <c r="B2" s="224" t="str">
        <f>RIGHT(data!C96,4)</f>
        <v>2022</v>
      </c>
      <c r="C2" s="16" t="s">
        <v>1123</v>
      </c>
      <c r="D2" s="223">
        <f>ROUND(data!C181,0)</f>
        <v>1812332</v>
      </c>
      <c r="E2" s="223">
        <f>ROUND(data!C182,0)</f>
        <v>71164</v>
      </c>
      <c r="F2" s="223">
        <f>ROUND(data!C183,0)</f>
        <v>40852</v>
      </c>
      <c r="G2" s="223">
        <f>ROUND(data!C184,0)</f>
        <v>2388445</v>
      </c>
      <c r="H2" s="223">
        <f>ROUND(data!C185,0)</f>
        <v>33376</v>
      </c>
      <c r="I2" s="223">
        <f>ROUND(data!C186,0)</f>
        <v>1124128</v>
      </c>
      <c r="J2" s="223">
        <f>ROUND(data!C187+data!C188,0)</f>
        <v>174530</v>
      </c>
      <c r="K2" s="223">
        <f>ROUND(data!C191,0)</f>
        <v>340829</v>
      </c>
      <c r="L2" s="223">
        <f>ROUND(data!C192,0)</f>
        <v>258041</v>
      </c>
      <c r="M2" s="223">
        <f>ROUND(data!C195,0)</f>
        <v>0</v>
      </c>
      <c r="N2" s="223">
        <f>ROUND(data!C196,0)</f>
        <v>0</v>
      </c>
      <c r="O2" s="223">
        <f>ROUND(data!C199,0)</f>
        <v>54329</v>
      </c>
      <c r="P2" s="223">
        <f>ROUND(data!C200,0)</f>
        <v>688543</v>
      </c>
      <c r="Q2" s="223">
        <f>ROUND(data!C201,0)</f>
        <v>0</v>
      </c>
      <c r="R2" s="223">
        <f>ROUND(data!C204,0)</f>
        <v>0</v>
      </c>
      <c r="S2" s="223">
        <f>ROUND(data!C205,0)</f>
        <v>2059</v>
      </c>
      <c r="T2" s="223">
        <f>ROUND(data!B211,0)</f>
        <v>0</v>
      </c>
      <c r="U2" s="223">
        <f>ROUND(data!C211,0)</f>
        <v>0</v>
      </c>
      <c r="V2" s="223">
        <f>ROUND(data!D211,0)</f>
        <v>0</v>
      </c>
      <c r="W2" s="223">
        <f>ROUND(data!B212,0)</f>
        <v>20184</v>
      </c>
      <c r="X2" s="223">
        <f>ROUND(data!C212,0)</f>
        <v>0</v>
      </c>
      <c r="Y2" s="223">
        <f>ROUND(data!D212,0)</f>
        <v>0</v>
      </c>
      <c r="Z2" s="223">
        <f>ROUND(data!B213,0)</f>
        <v>2164570</v>
      </c>
      <c r="AA2" s="223">
        <f>ROUND(data!C213,0)</f>
        <v>89006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406351</v>
      </c>
      <c r="AG2" s="223">
        <f>ROUND(data!C215,0)</f>
        <v>138224</v>
      </c>
      <c r="AH2" s="223">
        <f>ROUND(data!D215,0)</f>
        <v>0</v>
      </c>
      <c r="AI2" s="223">
        <f>ROUND(data!B216,0)</f>
        <v>10088017</v>
      </c>
      <c r="AJ2" s="223">
        <f>ROUND(data!C216,0)</f>
        <v>1778205</v>
      </c>
      <c r="AK2" s="223">
        <f>ROUND(data!D216,0)</f>
        <v>68428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251412</v>
      </c>
      <c r="AP2" s="223">
        <f>ROUND(data!C218,0)</f>
        <v>-97118</v>
      </c>
      <c r="AQ2" s="223">
        <f>ROUND(data!D218,0)</f>
        <v>0</v>
      </c>
      <c r="AR2" s="223">
        <f>ROUND(data!B219,0)</f>
        <v>0</v>
      </c>
      <c r="AS2" s="223">
        <f>ROUND(data!C219,0)</f>
        <v>349582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7064</v>
      </c>
      <c r="AY2" s="223">
        <f>ROUND(data!C225,0)</f>
        <v>1346</v>
      </c>
      <c r="AZ2" s="223">
        <f>ROUND(data!D225,0)</f>
        <v>0</v>
      </c>
      <c r="BA2" s="223">
        <f>ROUND(data!B226,0)</f>
        <v>196513</v>
      </c>
      <c r="BB2" s="223">
        <f>ROUND(data!C226,0)</f>
        <v>237847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82448</v>
      </c>
      <c r="BH2" s="223">
        <f>ROUND(data!C228,0)</f>
        <v>46435</v>
      </c>
      <c r="BI2" s="223">
        <f>ROUND(data!D228,0)</f>
        <v>0</v>
      </c>
      <c r="BJ2" s="223">
        <f>ROUND(data!B229,0)</f>
        <v>3821731</v>
      </c>
      <c r="BK2" s="223">
        <f>ROUND(data!C229,0)</f>
        <v>1607848</v>
      </c>
      <c r="BL2" s="223">
        <f>ROUND(data!D229,0)</f>
        <v>79021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102543</v>
      </c>
      <c r="BQ2" s="223">
        <f>ROUND(data!C231,0)</f>
        <v>37094</v>
      </c>
      <c r="BR2" s="223">
        <f>ROUND(data!D231,0)</f>
        <v>43665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82492574</v>
      </c>
      <c r="BW2" s="223">
        <f>ROUND(data!C240,0)</f>
        <v>54377923</v>
      </c>
      <c r="BX2" s="223">
        <f>ROUND(data!C241,0)</f>
        <v>2506059</v>
      </c>
      <c r="BY2" s="223">
        <f>ROUND(data!C242,0)</f>
        <v>7767581</v>
      </c>
      <c r="BZ2" s="223">
        <f>ROUND(data!C243,0)</f>
        <v>38577228</v>
      </c>
      <c r="CA2" s="223">
        <f>ROUND(data!C244,0)</f>
        <v>591084</v>
      </c>
      <c r="CB2" s="223">
        <f>ROUND(data!C247,0)</f>
        <v>1490</v>
      </c>
      <c r="CC2" s="223">
        <f>ROUND(data!C249,0)</f>
        <v>722114</v>
      </c>
      <c r="CD2" s="223">
        <f>ROUND(data!C250,0)</f>
        <v>1896409</v>
      </c>
      <c r="CE2" s="223">
        <f>ROUND(data!C254+data!C255,0)</f>
        <v>0</v>
      </c>
      <c r="CF2" s="223">
        <f>data!D237</f>
        <v>3797953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106</v>
      </c>
      <c r="B2" s="16" t="str">
        <f>RIGHT(data!C96,4)</f>
        <v>2022</v>
      </c>
      <c r="C2" s="16" t="s">
        <v>1123</v>
      </c>
      <c r="D2" s="222">
        <f>ROUND(data!C127,0)</f>
        <v>1640</v>
      </c>
      <c r="E2" s="222">
        <f>ROUND(data!C128,0)</f>
        <v>0</v>
      </c>
      <c r="F2" s="222">
        <f>ROUND(data!C129,0)</f>
        <v>0</v>
      </c>
      <c r="G2" s="222">
        <f>ROUND(data!C130,0)</f>
        <v>195</v>
      </c>
      <c r="H2" s="222">
        <f>ROUND(data!D127,0)</f>
        <v>8399</v>
      </c>
      <c r="I2" s="222">
        <f>ROUND(data!D128,0)</f>
        <v>0</v>
      </c>
      <c r="J2" s="222">
        <f>ROUND(data!D129,0)</f>
        <v>0</v>
      </c>
      <c r="K2" s="222">
        <f>ROUND(data!D130,0)</f>
        <v>269</v>
      </c>
      <c r="L2" s="222">
        <f>ROUND(data!C132,0)</f>
        <v>6</v>
      </c>
      <c r="M2" s="222">
        <f>ROUND(data!C133,0)</f>
        <v>0</v>
      </c>
      <c r="N2" s="222">
        <f>ROUND(data!C134,0)</f>
        <v>38</v>
      </c>
      <c r="O2" s="222">
        <f>ROUND(data!C135,0)</f>
        <v>0</v>
      </c>
      <c r="P2" s="222">
        <f>ROUND(data!C136,0)</f>
        <v>4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48</v>
      </c>
      <c r="X2" s="222">
        <f>ROUND(data!C145,0)</f>
        <v>5</v>
      </c>
      <c r="Y2" s="222">
        <f>ROUND(data!B154,0)</f>
        <v>786</v>
      </c>
      <c r="Z2" s="222">
        <f>ROUND(data!B155,0)</f>
        <v>5352</v>
      </c>
      <c r="AA2" s="222">
        <f>ROUND(data!B156,0)</f>
        <v>16217</v>
      </c>
      <c r="AB2" s="222">
        <f>ROUND(data!B157,0)</f>
        <v>48640360</v>
      </c>
      <c r="AC2" s="222">
        <f>ROUND(data!B158,0)</f>
        <v>63428286</v>
      </c>
      <c r="AD2" s="222">
        <f>ROUND(data!C154,0)</f>
        <v>514</v>
      </c>
      <c r="AE2" s="222">
        <f>ROUND(data!C155,0)</f>
        <v>1757</v>
      </c>
      <c r="AF2" s="222">
        <f>ROUND(data!C156,0)</f>
        <v>11895</v>
      </c>
      <c r="AG2" s="222">
        <f>ROUND(data!C157,0)</f>
        <v>17235563</v>
      </c>
      <c r="AH2" s="222">
        <f>ROUND(data!C158,0)</f>
        <v>50522692</v>
      </c>
      <c r="AI2" s="222">
        <f>ROUND(data!D154,0)</f>
        <v>535</v>
      </c>
      <c r="AJ2" s="222">
        <f>ROUND(data!D155,0)</f>
        <v>1559</v>
      </c>
      <c r="AK2" s="222">
        <f>ROUND(data!D156,0)</f>
        <v>19198</v>
      </c>
      <c r="AL2" s="222">
        <f>ROUND(data!D157,0)</f>
        <v>16517880</v>
      </c>
      <c r="AM2" s="222">
        <f>ROUND(data!D158,0)</f>
        <v>75604330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106</v>
      </c>
      <c r="B2" s="224" t="str">
        <f>RIGHT(data!C96,4)</f>
        <v>2022</v>
      </c>
      <c r="C2" s="16" t="s">
        <v>1123</v>
      </c>
      <c r="D2" s="222">
        <f>ROUND(data!C266,0)</f>
        <v>-510</v>
      </c>
      <c r="E2" s="222">
        <f>ROUND(data!C267,0)</f>
        <v>11839187</v>
      </c>
      <c r="F2" s="222">
        <f>ROUND(data!C268,0)</f>
        <v>38098250</v>
      </c>
      <c r="G2" s="222">
        <f>ROUND(data!C269,0)</f>
        <v>28116356</v>
      </c>
      <c r="H2" s="222">
        <f>ROUND(data!C270,0)</f>
        <v>0</v>
      </c>
      <c r="I2" s="222">
        <f>ROUND(data!C271,0)</f>
        <v>11057</v>
      </c>
      <c r="J2" s="222">
        <f>ROUND(data!C272,0)</f>
        <v>0</v>
      </c>
      <c r="K2" s="222">
        <f>ROUND(data!C273,0)</f>
        <v>1738930</v>
      </c>
      <c r="L2" s="222">
        <f>ROUND(data!C274,0)</f>
        <v>0</v>
      </c>
      <c r="M2" s="222">
        <f>ROUND(data!C275,0)</f>
        <v>0</v>
      </c>
      <c r="N2" s="222">
        <f>ROUND(data!C278,0)</f>
        <v>0</v>
      </c>
      <c r="O2" s="222">
        <f>ROUND(data!C279,0)</f>
        <v>10937115</v>
      </c>
      <c r="P2" s="222">
        <f>ROUND(data!C280,0)</f>
        <v>0</v>
      </c>
      <c r="Q2" s="222">
        <f>ROUND(data!C283,0)</f>
        <v>0</v>
      </c>
      <c r="R2" s="222">
        <f>ROUND(data!C284,0)</f>
        <v>20184</v>
      </c>
      <c r="S2" s="222">
        <f>ROUND(data!C285,0)</f>
        <v>2253049</v>
      </c>
      <c r="T2" s="222">
        <f>ROUND(data!C286,0)</f>
        <v>0</v>
      </c>
      <c r="U2" s="222">
        <f>ROUND(data!C287,0)</f>
        <v>544575</v>
      </c>
      <c r="V2" s="222">
        <f>ROUND(data!C288,0)</f>
        <v>11866222</v>
      </c>
      <c r="W2" s="222">
        <f>ROUND(data!C289,0)</f>
        <v>154294</v>
      </c>
      <c r="X2" s="222">
        <f>ROUND(data!C290,0)</f>
        <v>350110</v>
      </c>
      <c r="Y2" s="222">
        <f>ROUND(data!C291,0)</f>
        <v>0</v>
      </c>
      <c r="Z2" s="222">
        <f>ROUND(data!C292,0)</f>
        <v>6018184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388319</v>
      </c>
      <c r="AK2" s="222">
        <f>ROUND(data!C316,0)</f>
        <v>0</v>
      </c>
      <c r="AL2" s="222">
        <f>ROUND(data!C317,0)</f>
        <v>0</v>
      </c>
      <c r="AM2" s="222">
        <f>ROUND(data!C318,0)</f>
        <v>0</v>
      </c>
      <c r="AN2" s="222">
        <f>ROUND(data!C319,0)</f>
        <v>2400126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40889478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235.3</v>
      </c>
      <c r="BL2" s="222">
        <f>ROUND(data!C358,0)</f>
        <v>82393803</v>
      </c>
      <c r="BM2" s="222">
        <f>ROUND(data!C359,0)</f>
        <v>189555308</v>
      </c>
      <c r="BN2" s="222">
        <f>ROUND(data!C363,0)</f>
        <v>186312449</v>
      </c>
      <c r="BO2" s="222">
        <f>ROUND(data!C364,0)</f>
        <v>2618523</v>
      </c>
      <c r="BP2" s="222">
        <f>ROUND(data!C365,0)</f>
        <v>0</v>
      </c>
      <c r="BQ2" s="222">
        <f>ROUND(data!D381,0)</f>
        <v>100616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100616</v>
      </c>
      <c r="CC2" s="222">
        <f>ROUND(data!C382,0)</f>
        <v>0</v>
      </c>
      <c r="CD2" s="222">
        <f>ROUND(data!C389,0)</f>
        <v>26359906</v>
      </c>
      <c r="CE2" s="222">
        <f>ROUND(data!C390,0)</f>
        <v>5644827</v>
      </c>
      <c r="CF2" s="222">
        <f>ROUND(data!C391,0)</f>
        <v>9129045</v>
      </c>
      <c r="CG2" s="222">
        <f>ROUND(data!C392,0)</f>
        <v>9917758</v>
      </c>
      <c r="CH2" s="222">
        <f>ROUND(data!C393,0)</f>
        <v>897825</v>
      </c>
      <c r="CI2" s="222">
        <f>ROUND(data!C394,0)</f>
        <v>6593796</v>
      </c>
      <c r="CJ2" s="222">
        <f>ROUND(data!C395,0)</f>
        <v>2217272</v>
      </c>
      <c r="CK2" s="222">
        <f>ROUND(data!C396,0)</f>
        <v>598870</v>
      </c>
      <c r="CL2" s="222">
        <f>ROUND(data!C397,0)</f>
        <v>0</v>
      </c>
      <c r="CM2" s="222">
        <f>ROUND(data!C398,0)</f>
        <v>742872</v>
      </c>
      <c r="CN2" s="222">
        <f>ROUND(data!C399,0)</f>
        <v>17775</v>
      </c>
      <c r="CO2" s="222">
        <f>ROUND(data!C362,0)</f>
        <v>3797953</v>
      </c>
      <c r="CP2" s="222">
        <f>ROUND(data!D415,0)</f>
        <v>204087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204087</v>
      </c>
      <c r="DE2" s="65">
        <f>ROUND(data!C419,0)</f>
        <v>0</v>
      </c>
      <c r="DF2" s="222">
        <f>ROUND(data!D420,0)</f>
        <v>654273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106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1841</v>
      </c>
      <c r="F2" s="212">
        <f>ROUND(data!C60,2)</f>
        <v>10.74</v>
      </c>
      <c r="G2" s="222">
        <f>ROUND(data!C61,0)</f>
        <v>1207842</v>
      </c>
      <c r="H2" s="222">
        <f>ROUND(data!C62,0)</f>
        <v>258653</v>
      </c>
      <c r="I2" s="222">
        <f>ROUND(data!C63,0)</f>
        <v>879396</v>
      </c>
      <c r="J2" s="222">
        <f>ROUND(data!C64,0)</f>
        <v>166658</v>
      </c>
      <c r="K2" s="222">
        <f>ROUND(data!C65,0)</f>
        <v>0</v>
      </c>
      <c r="L2" s="222">
        <f>ROUND(data!C66,0)</f>
        <v>0</v>
      </c>
      <c r="M2" s="66">
        <f>ROUND(data!C67,0)</f>
        <v>91898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9257526</v>
      </c>
      <c r="AF2" s="222">
        <f>ROUND(data!C87,0)</f>
        <v>9038221</v>
      </c>
      <c r="AG2" s="222">
        <f>IF(data!C90&gt;0,ROUND(data!C90,0),0)</f>
        <v>3704</v>
      </c>
      <c r="AH2" s="222">
        <f>IF(data!C91&gt;0,ROUND(data!C91,0),0)</f>
        <v>5155</v>
      </c>
      <c r="AI2" s="222">
        <f>IF(data!C92&gt;0,ROUND(data!C92,0),0)</f>
        <v>1853</v>
      </c>
      <c r="AJ2" s="222">
        <f>IF(data!C93&gt;0,ROUND(data!C93,0),0)</f>
        <v>19678</v>
      </c>
      <c r="AK2" s="212">
        <f>IF(data!C94&gt;0,ROUND(data!C94,2),0)</f>
        <v>8.41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106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106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5668</v>
      </c>
      <c r="F4" s="212">
        <f>ROUND(data!E60,2)</f>
        <v>31.45</v>
      </c>
      <c r="G4" s="222">
        <f>ROUND(data!E61,0)</f>
        <v>3146974</v>
      </c>
      <c r="H4" s="222">
        <f>ROUND(data!E62,0)</f>
        <v>673907</v>
      </c>
      <c r="I4" s="222">
        <f>ROUND(data!E63,0)</f>
        <v>1699207</v>
      </c>
      <c r="J4" s="222">
        <f>ROUND(data!E64,0)</f>
        <v>479154</v>
      </c>
      <c r="K4" s="222">
        <f>ROUND(data!E65,0)</f>
        <v>0</v>
      </c>
      <c r="L4" s="222">
        <f>ROUND(data!E66,0)</f>
        <v>1649939</v>
      </c>
      <c r="M4" s="66">
        <f>ROUND(data!E67,0)</f>
        <v>146407</v>
      </c>
      <c r="N4" s="222">
        <f>ROUND(data!E68,0)</f>
        <v>65655</v>
      </c>
      <c r="O4" s="222">
        <f>ROUND(data!E69,0)</f>
        <v>129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129</v>
      </c>
      <c r="AD4" s="222">
        <f>ROUND(data!E84,0)</f>
        <v>0</v>
      </c>
      <c r="AE4" s="222">
        <f>ROUND(data!E89,0)</f>
        <v>22237124</v>
      </c>
      <c r="AF4" s="222">
        <f>ROUND(data!E87,0)</f>
        <v>21061830</v>
      </c>
      <c r="AG4" s="222">
        <f>IF(data!E90&gt;0,ROUND(data!E90,0),0)</f>
        <v>5901</v>
      </c>
      <c r="AH4" s="222">
        <f>IF(data!E91&gt;0,ROUND(data!E91,0),0)</f>
        <v>15870</v>
      </c>
      <c r="AI4" s="222">
        <f>IF(data!E92&gt;0,ROUND(data!E92,0),0)</f>
        <v>2951</v>
      </c>
      <c r="AJ4" s="222">
        <f>IF(data!E93&gt;0,ROUND(data!E93,0),0)</f>
        <v>69869</v>
      </c>
      <c r="AK4" s="212">
        <f>IF(data!E94&gt;0,ROUND(data!E94,2),0)</f>
        <v>18.73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106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389</v>
      </c>
      <c r="F5" s="212">
        <f>ROUND(data!F60,2)</f>
        <v>10.48</v>
      </c>
      <c r="G5" s="222">
        <f>ROUND(data!F61,0)</f>
        <v>1553754</v>
      </c>
      <c r="H5" s="222">
        <f>ROUND(data!F62,0)</f>
        <v>332728</v>
      </c>
      <c r="I5" s="222">
        <f>ROUND(data!F63,0)</f>
        <v>371079</v>
      </c>
      <c r="J5" s="222">
        <f>ROUND(data!F64,0)</f>
        <v>6943</v>
      </c>
      <c r="K5" s="222">
        <f>ROUND(data!F65,0)</f>
        <v>0</v>
      </c>
      <c r="L5" s="222">
        <f>ROUND(data!F66,0)</f>
        <v>56929</v>
      </c>
      <c r="M5" s="66">
        <f>ROUND(data!F67,0)</f>
        <v>89467</v>
      </c>
      <c r="N5" s="222">
        <f>ROUND(data!F68,0)</f>
        <v>0</v>
      </c>
      <c r="O5" s="222">
        <f>ROUND(data!F69,0)</f>
        <v>291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291</v>
      </c>
      <c r="AD5" s="222">
        <f>ROUND(data!F84,0)</f>
        <v>0</v>
      </c>
      <c r="AE5" s="222">
        <f>ROUND(data!F89,0)</f>
        <v>1372933</v>
      </c>
      <c r="AF5" s="222">
        <f>ROUND(data!F87,0)</f>
        <v>1268630</v>
      </c>
      <c r="AG5" s="222">
        <f>IF(data!F90&gt;0,ROUND(data!F90,0),0)</f>
        <v>3606</v>
      </c>
      <c r="AH5" s="222">
        <f>IF(data!F91&gt;0,ROUND(data!F91,0),0)</f>
        <v>1089</v>
      </c>
      <c r="AI5" s="222">
        <f>IF(data!F92&gt;0,ROUND(data!F92,0),0)</f>
        <v>1804</v>
      </c>
      <c r="AJ5" s="222">
        <f>IF(data!F93&gt;0,ROUND(data!F93,0),0)</f>
        <v>14863</v>
      </c>
      <c r="AK5" s="212">
        <f>IF(data!F94&gt;0,ROUND(data!F94,2),0)</f>
        <v>9.5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106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106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106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106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269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4044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590403</v>
      </c>
      <c r="AF9" s="222">
        <f>ROUND(data!J87,0)</f>
        <v>561467</v>
      </c>
      <c r="AG9" s="222">
        <f>IF(data!J90&gt;0,ROUND(data!J90,0),0)</f>
        <v>163</v>
      </c>
      <c r="AH9" s="222">
        <f>IF(data!J91&gt;0,ROUND(data!J91,0),0)</f>
        <v>0</v>
      </c>
      <c r="AI9" s="222">
        <f>IF(data!J92&gt;0,ROUND(data!J92,0),0)</f>
        <v>82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106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106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106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106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106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195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81586</v>
      </c>
      <c r="K14" s="222">
        <f>ROUND(data!O65,0)</f>
        <v>0</v>
      </c>
      <c r="L14" s="222">
        <f>ROUND(data!O66,0)</f>
        <v>10399</v>
      </c>
      <c r="M14" s="66">
        <f>ROUND(data!O67,0)</f>
        <v>24389</v>
      </c>
      <c r="N14" s="222">
        <f>ROUND(data!O68,0)</f>
        <v>349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1069959</v>
      </c>
      <c r="AF14" s="222">
        <f>ROUND(data!O87,0)</f>
        <v>860741</v>
      </c>
      <c r="AG14" s="222">
        <f>IF(data!O90&gt;0,ROUND(data!O90,0),0)</f>
        <v>983</v>
      </c>
      <c r="AH14" s="222">
        <f>IF(data!O91&gt;0,ROUND(data!O91,0),0)</f>
        <v>0</v>
      </c>
      <c r="AI14" s="222">
        <f>IF(data!O92&gt;0,ROUND(data!O92,0),0)</f>
        <v>492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106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184891</v>
      </c>
      <c r="F15" s="212">
        <f>ROUND(data!P60,2)</f>
        <v>11.15</v>
      </c>
      <c r="G15" s="222">
        <f>ROUND(data!P61,0)</f>
        <v>1099928</v>
      </c>
      <c r="H15" s="222">
        <f>ROUND(data!P62,0)</f>
        <v>235543</v>
      </c>
      <c r="I15" s="222">
        <f>ROUND(data!P63,0)</f>
        <v>1106350</v>
      </c>
      <c r="J15" s="222">
        <f>ROUND(data!P64,0)</f>
        <v>2929993</v>
      </c>
      <c r="K15" s="222">
        <f>ROUND(data!P65,0)</f>
        <v>0</v>
      </c>
      <c r="L15" s="222">
        <f>ROUND(data!P66,0)</f>
        <v>164465</v>
      </c>
      <c r="M15" s="66">
        <f>ROUND(data!P67,0)</f>
        <v>121051</v>
      </c>
      <c r="N15" s="222">
        <f>ROUND(data!P68,0)</f>
        <v>0</v>
      </c>
      <c r="O15" s="222">
        <f>ROUND(data!P69,0)</f>
        <v>3117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3117</v>
      </c>
      <c r="AD15" s="222">
        <f>ROUND(data!P84,0)</f>
        <v>0</v>
      </c>
      <c r="AE15" s="222">
        <f>ROUND(data!P89,0)</f>
        <v>29639283</v>
      </c>
      <c r="AF15" s="222">
        <f>ROUND(data!P87,0)</f>
        <v>7748897</v>
      </c>
      <c r="AG15" s="222">
        <f>IF(data!P90&gt;0,ROUND(data!P90,0),0)</f>
        <v>4879</v>
      </c>
      <c r="AH15" s="222">
        <f>IF(data!P91&gt;0,ROUND(data!P91,0),0)</f>
        <v>0</v>
      </c>
      <c r="AI15" s="222">
        <f>IF(data!P92&gt;0,ROUND(data!P92,0),0)</f>
        <v>2440</v>
      </c>
      <c r="AJ15" s="222">
        <f>IF(data!P93&gt;0,ROUND(data!P93,0),0)</f>
        <v>33506</v>
      </c>
      <c r="AK15" s="212">
        <f>IF(data!P94&gt;0,ROUND(data!P94,2),0)</f>
        <v>2.61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106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84256</v>
      </c>
      <c r="F16" s="212">
        <f>ROUND(data!Q60,2)</f>
        <v>7.7</v>
      </c>
      <c r="G16" s="222">
        <f>ROUND(data!Q61,0)</f>
        <v>1020783</v>
      </c>
      <c r="H16" s="222">
        <f>ROUND(data!Q62,0)</f>
        <v>218595</v>
      </c>
      <c r="I16" s="222">
        <f>ROUND(data!Q63,0)</f>
        <v>420754</v>
      </c>
      <c r="J16" s="222">
        <f>ROUND(data!Q64,0)</f>
        <v>62455</v>
      </c>
      <c r="K16" s="222">
        <f>ROUND(data!Q65,0)</f>
        <v>0</v>
      </c>
      <c r="L16" s="222">
        <f>ROUND(data!Q66,0)</f>
        <v>0</v>
      </c>
      <c r="M16" s="66">
        <f>ROUND(data!Q67,0)</f>
        <v>19501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3068441</v>
      </c>
      <c r="AF16" s="222">
        <f>ROUND(data!Q87,0)</f>
        <v>618754</v>
      </c>
      <c r="AG16" s="222">
        <f>IF(data!Q90&gt;0,ROUND(data!Q90,0),0)</f>
        <v>786</v>
      </c>
      <c r="AH16" s="222">
        <f>IF(data!Q91&gt;0,ROUND(data!Q91,0),0)</f>
        <v>0</v>
      </c>
      <c r="AI16" s="222">
        <f>IF(data!Q92&gt;0,ROUND(data!Q92,0),0)</f>
        <v>393</v>
      </c>
      <c r="AJ16" s="222">
        <f>IF(data!Q93&gt;0,ROUND(data!Q93,0),0)</f>
        <v>13391</v>
      </c>
      <c r="AK16" s="212">
        <f>IF(data!Q94&gt;0,ROUND(data!Q94,2),0)</f>
        <v>6.81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106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185035</v>
      </c>
      <c r="F17" s="212">
        <f>ROUND(data!R60,2)</f>
        <v>1.06</v>
      </c>
      <c r="G17" s="222">
        <f>ROUND(data!R61,0)</f>
        <v>76217</v>
      </c>
      <c r="H17" s="222">
        <f>ROUND(data!R62,0)</f>
        <v>16321</v>
      </c>
      <c r="I17" s="222">
        <f>ROUND(data!R63,0)</f>
        <v>1045834</v>
      </c>
      <c r="J17" s="222">
        <f>ROUND(data!R64,0)</f>
        <v>104323</v>
      </c>
      <c r="K17" s="222">
        <f>ROUND(data!R65,0)</f>
        <v>0</v>
      </c>
      <c r="L17" s="222">
        <f>ROUND(data!R66,0)</f>
        <v>0</v>
      </c>
      <c r="M17" s="66">
        <f>ROUND(data!R67,0)</f>
        <v>4019</v>
      </c>
      <c r="N17" s="222">
        <f>ROUND(data!R68,0)</f>
        <v>0</v>
      </c>
      <c r="O17" s="222">
        <f>ROUND(data!R69,0)</f>
        <v>56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56</v>
      </c>
      <c r="AD17" s="222">
        <f>ROUND(data!R84,0)</f>
        <v>0</v>
      </c>
      <c r="AE17" s="222">
        <f>ROUND(data!R89,0)</f>
        <v>3187382</v>
      </c>
      <c r="AF17" s="222">
        <f>ROUND(data!R87,0)</f>
        <v>1199476</v>
      </c>
      <c r="AG17" s="222">
        <f>IF(data!R90&gt;0,ROUND(data!R90,0),0)</f>
        <v>162</v>
      </c>
      <c r="AH17" s="222">
        <f>IF(data!R91&gt;0,ROUND(data!R91,0),0)</f>
        <v>0</v>
      </c>
      <c r="AI17" s="222">
        <f>IF(data!R92&gt;0,ROUND(data!R92,0),0)</f>
        <v>81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106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1.45</v>
      </c>
      <c r="G18" s="222">
        <f>ROUND(data!S61,0)</f>
        <v>82790</v>
      </c>
      <c r="H18" s="222">
        <f>ROUND(data!S62,0)</f>
        <v>17729</v>
      </c>
      <c r="I18" s="222">
        <f>ROUND(data!S63,0)</f>
        <v>26644</v>
      </c>
      <c r="J18" s="222">
        <f>ROUND(data!S64,0)</f>
        <v>134289</v>
      </c>
      <c r="K18" s="222">
        <f>ROUND(data!S65,0)</f>
        <v>0</v>
      </c>
      <c r="L18" s="222">
        <f>ROUND(data!S66,0)</f>
        <v>50691</v>
      </c>
      <c r="M18" s="66">
        <f>ROUND(data!S67,0)</f>
        <v>36893</v>
      </c>
      <c r="N18" s="222">
        <f>ROUND(data!S68,0)</f>
        <v>8785</v>
      </c>
      <c r="O18" s="222">
        <f>ROUND(data!S69,0)</f>
        <v>15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15</v>
      </c>
      <c r="AD18" s="222">
        <f>ROUND(data!S84,0)</f>
        <v>0</v>
      </c>
      <c r="AE18" s="222">
        <f>ROUND(data!S89,0)</f>
        <v>8948832</v>
      </c>
      <c r="AF18" s="222">
        <f>ROUND(data!S87,0)</f>
        <v>1859623</v>
      </c>
      <c r="AG18" s="222">
        <f>IF(data!S90&gt;0,ROUND(data!S90,0),0)</f>
        <v>1487</v>
      </c>
      <c r="AH18" s="222">
        <f>IF(data!S91&gt;0,ROUND(data!S91,0),0)</f>
        <v>0</v>
      </c>
      <c r="AI18" s="222">
        <f>IF(data!S92&gt;0,ROUND(data!S92,0),0)</f>
        <v>744</v>
      </c>
      <c r="AJ18" s="222">
        <f>IF(data!S93&gt;0,ROUND(data!S93,0),0)</f>
        <v>837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106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41205</v>
      </c>
      <c r="K19" s="222">
        <f>ROUND(data!T65,0)</f>
        <v>0</v>
      </c>
      <c r="L19" s="222">
        <f>ROUND(data!T66,0)</f>
        <v>0</v>
      </c>
      <c r="M19" s="66">
        <f>ROUND(data!T67,0)</f>
        <v>6128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1025746</v>
      </c>
      <c r="AF19" s="222">
        <f>ROUND(data!T87,0)</f>
        <v>502607</v>
      </c>
      <c r="AG19" s="222">
        <f>IF(data!T90&gt;0,ROUND(data!T90,0),0)</f>
        <v>247</v>
      </c>
      <c r="AH19" s="222">
        <f>IF(data!T91&gt;0,ROUND(data!T91,0),0)</f>
        <v>0</v>
      </c>
      <c r="AI19" s="222">
        <f>IF(data!T92&gt;0,ROUND(data!T92,0),0)</f>
        <v>124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106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223583</v>
      </c>
      <c r="F20" s="212">
        <f>ROUND(data!U60,2)</f>
        <v>16.38</v>
      </c>
      <c r="G20" s="222">
        <f>ROUND(data!U61,0)</f>
        <v>1245968</v>
      </c>
      <c r="H20" s="222">
        <f>ROUND(data!U62,0)</f>
        <v>266817</v>
      </c>
      <c r="I20" s="222">
        <f>ROUND(data!U63,0)</f>
        <v>37992</v>
      </c>
      <c r="J20" s="222">
        <f>ROUND(data!U64,0)</f>
        <v>2223648</v>
      </c>
      <c r="K20" s="222">
        <f>ROUND(data!U65,0)</f>
        <v>0</v>
      </c>
      <c r="L20" s="222">
        <f>ROUND(data!U66,0)</f>
        <v>370597</v>
      </c>
      <c r="M20" s="66">
        <f>ROUND(data!U67,0)</f>
        <v>47140</v>
      </c>
      <c r="N20" s="222">
        <f>ROUND(data!U68,0)</f>
        <v>0</v>
      </c>
      <c r="O20" s="222">
        <f>ROUND(data!U69,0)</f>
        <v>615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615</v>
      </c>
      <c r="AD20" s="222">
        <f>ROUND(data!U84,0)</f>
        <v>0</v>
      </c>
      <c r="AE20" s="222">
        <f>ROUND(data!U89,0)</f>
        <v>35619048</v>
      </c>
      <c r="AF20" s="222">
        <f>ROUND(data!U87,0)</f>
        <v>9366410</v>
      </c>
      <c r="AG20" s="222">
        <f>IF(data!U90&gt;0,ROUND(data!U90,0),0)</f>
        <v>1900</v>
      </c>
      <c r="AH20" s="222">
        <f>IF(data!U91&gt;0,ROUND(data!U91,0),0)</f>
        <v>0</v>
      </c>
      <c r="AI20" s="222">
        <f>IF(data!U92&gt;0,ROUND(data!U92,0),0)</f>
        <v>950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106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1267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7739</v>
      </c>
      <c r="K21" s="222">
        <f>ROUND(data!V65,0)</f>
        <v>0</v>
      </c>
      <c r="L21" s="222">
        <f>ROUND(data!V66,0)</f>
        <v>20</v>
      </c>
      <c r="M21" s="66">
        <f>ROUND(data!V67,0)</f>
        <v>2134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907895</v>
      </c>
      <c r="AF21" s="222">
        <f>ROUND(data!V87,0)</f>
        <v>162661</v>
      </c>
      <c r="AG21" s="222">
        <f>IF(data!V90&gt;0,ROUND(data!V90,0),0)</f>
        <v>86</v>
      </c>
      <c r="AH21" s="222">
        <f>IF(data!V91&gt;0,ROUND(data!V91,0),0)</f>
        <v>0</v>
      </c>
      <c r="AI21" s="222">
        <f>IF(data!V92&gt;0,ROUND(data!V92,0),0)</f>
        <v>43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106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13444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16023</v>
      </c>
      <c r="K22" s="222">
        <f>ROUND(data!W65,0)</f>
        <v>0</v>
      </c>
      <c r="L22" s="222">
        <f>ROUND(data!W66,0)</f>
        <v>188271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4838558</v>
      </c>
      <c r="AF22" s="222">
        <f>ROUND(data!W87,0)</f>
        <v>516733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2176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106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63704</v>
      </c>
      <c r="F23" s="212">
        <f>ROUND(data!X60,2)</f>
        <v>0.98</v>
      </c>
      <c r="G23" s="222">
        <f>ROUND(data!X61,0)</f>
        <v>120823</v>
      </c>
      <c r="H23" s="222">
        <f>ROUND(data!X62,0)</f>
        <v>25874</v>
      </c>
      <c r="I23" s="222">
        <f>ROUND(data!X63,0)</f>
        <v>0</v>
      </c>
      <c r="J23" s="222">
        <f>ROUND(data!X64,0)</f>
        <v>157003</v>
      </c>
      <c r="K23" s="222">
        <f>ROUND(data!X65,0)</f>
        <v>0</v>
      </c>
      <c r="L23" s="222">
        <f>ROUND(data!X66,0)</f>
        <v>181576</v>
      </c>
      <c r="M23" s="66">
        <f>ROUND(data!X67,0)</f>
        <v>11959</v>
      </c>
      <c r="N23" s="222">
        <f>ROUND(data!X68,0)</f>
        <v>0</v>
      </c>
      <c r="O23" s="222">
        <f>ROUND(data!X69,0)</f>
        <v>184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184</v>
      </c>
      <c r="AD23" s="222">
        <f>ROUND(data!X84,0)</f>
        <v>0</v>
      </c>
      <c r="AE23" s="222">
        <f>ROUND(data!X89,0)</f>
        <v>30229422</v>
      </c>
      <c r="AF23" s="222">
        <f>ROUND(data!X87,0)</f>
        <v>5429966</v>
      </c>
      <c r="AG23" s="222">
        <f>IF(data!X90&gt;0,ROUND(data!X90,0),0)</f>
        <v>482</v>
      </c>
      <c r="AH23" s="222">
        <f>IF(data!X91&gt;0,ROUND(data!X91,0),0)</f>
        <v>0</v>
      </c>
      <c r="AI23" s="222">
        <f>IF(data!X92&gt;0,ROUND(data!X92,0),0)</f>
        <v>241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106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59243</v>
      </c>
      <c r="F24" s="212">
        <f>ROUND(data!Y60,2)</f>
        <v>15.69</v>
      </c>
      <c r="G24" s="222">
        <f>ROUND(data!Y61,0)</f>
        <v>1678568</v>
      </c>
      <c r="H24" s="222">
        <f>ROUND(data!Y62,0)</f>
        <v>359456</v>
      </c>
      <c r="I24" s="222">
        <f>ROUND(data!Y63,0)</f>
        <v>783229</v>
      </c>
      <c r="J24" s="222">
        <f>ROUND(data!Y64,0)</f>
        <v>136394</v>
      </c>
      <c r="K24" s="222">
        <f>ROUND(data!Y65,0)</f>
        <v>0</v>
      </c>
      <c r="L24" s="222">
        <f>ROUND(data!Y66,0)</f>
        <v>218178</v>
      </c>
      <c r="M24" s="66">
        <f>ROUND(data!Y67,0)</f>
        <v>98374</v>
      </c>
      <c r="N24" s="222">
        <f>ROUND(data!Y68,0)</f>
        <v>0</v>
      </c>
      <c r="O24" s="222">
        <f>ROUND(data!Y69,0)</f>
        <v>187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187</v>
      </c>
      <c r="AD24" s="222">
        <f>ROUND(data!Y84,0)</f>
        <v>0</v>
      </c>
      <c r="AE24" s="222">
        <f>ROUND(data!Y89,0)</f>
        <v>17654150</v>
      </c>
      <c r="AF24" s="222">
        <f>ROUND(data!Y87,0)</f>
        <v>2516679</v>
      </c>
      <c r="AG24" s="222">
        <f>IF(data!Y90&gt;0,ROUND(data!Y90,0),0)</f>
        <v>3965</v>
      </c>
      <c r="AH24" s="222">
        <f>IF(data!Y91&gt;0,ROUND(data!Y91,0),0)</f>
        <v>0</v>
      </c>
      <c r="AI24" s="222">
        <f>IF(data!Y92&gt;0,ROUND(data!Y92,0),0)</f>
        <v>1983</v>
      </c>
      <c r="AJ24" s="222">
        <f>IF(data!Y93&gt;0,ROUND(data!Y93,0),0)</f>
        <v>33032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106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106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4337</v>
      </c>
      <c r="F26" s="212">
        <f>ROUND(data!AA60,2)</f>
        <v>1.01</v>
      </c>
      <c r="G26" s="222">
        <f>ROUND(data!AA61,0)</f>
        <v>128170</v>
      </c>
      <c r="H26" s="222">
        <f>ROUND(data!AA62,0)</f>
        <v>27447</v>
      </c>
      <c r="I26" s="222">
        <f>ROUND(data!AA63,0)</f>
        <v>0</v>
      </c>
      <c r="J26" s="222">
        <f>ROUND(data!AA64,0)</f>
        <v>64141</v>
      </c>
      <c r="K26" s="222">
        <f>ROUND(data!AA65,0)</f>
        <v>0</v>
      </c>
      <c r="L26" s="222">
        <f>ROUND(data!AA66,0)</f>
        <v>34732</v>
      </c>
      <c r="M26" s="66">
        <f>ROUND(data!AA67,0)</f>
        <v>13869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1355643</v>
      </c>
      <c r="AF26" s="222">
        <f>ROUND(data!AA87,0)</f>
        <v>125213</v>
      </c>
      <c r="AG26" s="222">
        <f>IF(data!AA90&gt;0,ROUND(data!AA90,0),0)</f>
        <v>559</v>
      </c>
      <c r="AH26" s="222">
        <f>IF(data!AA91&gt;0,ROUND(data!AA91,0),0)</f>
        <v>0</v>
      </c>
      <c r="AI26" s="222">
        <f>IF(data!AA92&gt;0,ROUND(data!AA92,0),0)</f>
        <v>280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106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5.73</v>
      </c>
      <c r="G27" s="222">
        <f>ROUND(data!AB61,0)</f>
        <v>687024</v>
      </c>
      <c r="H27" s="222">
        <f>ROUND(data!AB62,0)</f>
        <v>147122</v>
      </c>
      <c r="I27" s="222">
        <f>ROUND(data!AB63,0)</f>
        <v>0</v>
      </c>
      <c r="J27" s="222">
        <f>ROUND(data!AB64,0)</f>
        <v>1307561</v>
      </c>
      <c r="K27" s="222">
        <f>ROUND(data!AB65,0)</f>
        <v>0</v>
      </c>
      <c r="L27" s="222">
        <f>ROUND(data!AB66,0)</f>
        <v>8705</v>
      </c>
      <c r="M27" s="66">
        <f>ROUND(data!AB67,0)</f>
        <v>23843</v>
      </c>
      <c r="N27" s="222">
        <f>ROUND(data!AB68,0)</f>
        <v>696</v>
      </c>
      <c r="O27" s="222">
        <f>ROUND(data!AB69,0)</f>
        <v>1734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1734</v>
      </c>
      <c r="AD27" s="222">
        <f>ROUND(data!AB84,0)</f>
        <v>0</v>
      </c>
      <c r="AE27" s="222">
        <f>ROUND(data!AB89,0)</f>
        <v>8653542</v>
      </c>
      <c r="AF27" s="222">
        <f>ROUND(data!AB87,0)</f>
        <v>5628827</v>
      </c>
      <c r="AG27" s="222">
        <f>IF(data!AB90&gt;0,ROUND(data!AB90,0),0)</f>
        <v>961</v>
      </c>
      <c r="AH27" s="222">
        <f>IF(data!AB91&gt;0,ROUND(data!AB91,0),0)</f>
        <v>0</v>
      </c>
      <c r="AI27" s="222">
        <f>IF(data!AB92&gt;0,ROUND(data!AB92,0),0)</f>
        <v>481</v>
      </c>
      <c r="AJ27" s="222">
        <f>IF(data!AB93&gt;0,ROUND(data!AB93,0),0)</f>
        <v>349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106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5404</v>
      </c>
      <c r="F28" s="212">
        <f>ROUND(data!AC60,2)</f>
        <v>5.41</v>
      </c>
      <c r="G28" s="222">
        <f>ROUND(data!AC61,0)</f>
        <v>502697</v>
      </c>
      <c r="H28" s="222">
        <f>ROUND(data!AC62,0)</f>
        <v>107650</v>
      </c>
      <c r="I28" s="222">
        <f>ROUND(data!AC63,0)</f>
        <v>182985</v>
      </c>
      <c r="J28" s="222">
        <f>ROUND(data!AC64,0)</f>
        <v>127999</v>
      </c>
      <c r="K28" s="222">
        <f>ROUND(data!AC65,0)</f>
        <v>0</v>
      </c>
      <c r="L28" s="222">
        <f>ROUND(data!AC66,0)</f>
        <v>2290</v>
      </c>
      <c r="M28" s="66">
        <f>ROUND(data!AC67,0)</f>
        <v>22751</v>
      </c>
      <c r="N28" s="222">
        <f>ROUND(data!AC68,0)</f>
        <v>100202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2670476</v>
      </c>
      <c r="AF28" s="222">
        <f>ROUND(data!AC87,0)</f>
        <v>2149114</v>
      </c>
      <c r="AG28" s="222">
        <f>IF(data!AC90&gt;0,ROUND(data!AC90,0),0)</f>
        <v>917</v>
      </c>
      <c r="AH28" s="222">
        <f>IF(data!AC91&gt;0,ROUND(data!AC91,0),0)</f>
        <v>0</v>
      </c>
      <c r="AI28" s="222">
        <f>IF(data!AC92&gt;0,ROUND(data!AC92,0),0)</f>
        <v>459</v>
      </c>
      <c r="AJ28" s="222">
        <f>IF(data!AC93&gt;0,ROUND(data!AC93,0),0)</f>
        <v>723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106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106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5408</v>
      </c>
      <c r="F30" s="212">
        <f>ROUND(data!AE60,2)</f>
        <v>1.67</v>
      </c>
      <c r="G30" s="222">
        <f>ROUND(data!AE61,0)</f>
        <v>145799</v>
      </c>
      <c r="H30" s="222">
        <f>ROUND(data!AE62,0)</f>
        <v>31222</v>
      </c>
      <c r="I30" s="222">
        <f>ROUND(data!AE63,0)</f>
        <v>0</v>
      </c>
      <c r="J30" s="222">
        <f>ROUND(data!AE64,0)</f>
        <v>2424</v>
      </c>
      <c r="K30" s="222">
        <f>ROUND(data!AE65,0)</f>
        <v>0</v>
      </c>
      <c r="L30" s="222">
        <f>ROUND(data!AE66,0)</f>
        <v>0</v>
      </c>
      <c r="M30" s="66">
        <f>ROUND(data!AE67,0)</f>
        <v>45304</v>
      </c>
      <c r="N30" s="222">
        <f>ROUND(data!AE68,0)</f>
        <v>0</v>
      </c>
      <c r="O30" s="222">
        <f>ROUND(data!AE69,0)</f>
        <v>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0</v>
      </c>
      <c r="AD30" s="222">
        <f>ROUND(data!AE84,0)</f>
        <v>0</v>
      </c>
      <c r="AE30" s="222">
        <f>ROUND(data!AE89,0)</f>
        <v>971869</v>
      </c>
      <c r="AF30" s="222">
        <f>ROUND(data!AE87,0)</f>
        <v>496153</v>
      </c>
      <c r="AG30" s="222">
        <f>IF(data!AE90&gt;0,ROUND(data!AE90,0),0)</f>
        <v>1826</v>
      </c>
      <c r="AH30" s="222">
        <f>IF(data!AE91&gt;0,ROUND(data!AE91,0),0)</f>
        <v>0</v>
      </c>
      <c r="AI30" s="222">
        <f>IF(data!AE92&gt;0,ROUND(data!AE92,0),0)</f>
        <v>913</v>
      </c>
      <c r="AJ30" s="222">
        <f>IF(data!AE93&gt;0,ROUND(data!AE93,0),0)</f>
        <v>317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106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106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22218</v>
      </c>
      <c r="F32" s="212">
        <f>ROUND(data!AG60,2)</f>
        <v>30.14</v>
      </c>
      <c r="G32" s="222">
        <f>ROUND(data!AG61,0)</f>
        <v>3288622</v>
      </c>
      <c r="H32" s="222">
        <f>ROUND(data!AG62,0)</f>
        <v>704240</v>
      </c>
      <c r="I32" s="222">
        <f>ROUND(data!AG63,0)</f>
        <v>1899577</v>
      </c>
      <c r="J32" s="222">
        <f>ROUND(data!AG64,0)</f>
        <v>587094</v>
      </c>
      <c r="K32" s="222">
        <f>ROUND(data!AG65,0)</f>
        <v>0</v>
      </c>
      <c r="L32" s="222">
        <f>ROUND(data!AG66,0)</f>
        <v>132798</v>
      </c>
      <c r="M32" s="66">
        <f>ROUND(data!AG67,0)</f>
        <v>223791</v>
      </c>
      <c r="N32" s="222">
        <f>ROUND(data!AG68,0)</f>
        <v>0</v>
      </c>
      <c r="O32" s="222">
        <f>ROUND(data!AG69,0)</f>
        <v>28463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28463</v>
      </c>
      <c r="AD32" s="222">
        <f>ROUND(data!AG84,0)</f>
        <v>0</v>
      </c>
      <c r="AE32" s="222">
        <f>ROUND(data!AG89,0)</f>
        <v>61927169</v>
      </c>
      <c r="AF32" s="222">
        <f>ROUND(data!AG87,0)</f>
        <v>11018078</v>
      </c>
      <c r="AG32" s="222">
        <f>IF(data!AG90&gt;0,ROUND(data!AG90,0),0)</f>
        <v>9020</v>
      </c>
      <c r="AH32" s="222">
        <f>IF(data!AG91&gt;0,ROUND(data!AG91,0),0)</f>
        <v>16863</v>
      </c>
      <c r="AI32" s="222">
        <f>IF(data!AG92&gt;0,ROUND(data!AG92,0),0)</f>
        <v>4512</v>
      </c>
      <c r="AJ32" s="222">
        <f>IF(data!AG93&gt;0,ROUND(data!AG93,0),0)</f>
        <v>113591</v>
      </c>
      <c r="AK32" s="212">
        <f>IF(data!AG94&gt;0,ROUND(data!AG94,2),0)</f>
        <v>20.63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106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106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106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0</v>
      </c>
      <c r="G35" s="222">
        <f>ROUND(data!AJ61,0)</f>
        <v>0</v>
      </c>
      <c r="H35" s="222">
        <f>ROUND(data!AJ62,0)</f>
        <v>0</v>
      </c>
      <c r="I35" s="222">
        <f>ROUND(data!AJ63,0)</f>
        <v>0</v>
      </c>
      <c r="J35" s="222">
        <f>ROUND(data!AJ64,0)</f>
        <v>0</v>
      </c>
      <c r="K35" s="222">
        <f>ROUND(data!AJ65,0)</f>
        <v>0</v>
      </c>
      <c r="L35" s="222">
        <f>ROUND(data!AJ66,0)</f>
        <v>0</v>
      </c>
      <c r="M35" s="66">
        <f>ROUND(data!AJ67,0)</f>
        <v>5359</v>
      </c>
      <c r="N35" s="222">
        <f>ROUND(data!AJ68,0)</f>
        <v>0</v>
      </c>
      <c r="O35" s="222">
        <f>ROUND(data!AJ69,0)</f>
        <v>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0</v>
      </c>
      <c r="AD35" s="222">
        <f>ROUND(data!AJ84,0)</f>
        <v>0</v>
      </c>
      <c r="AE35" s="222">
        <f>ROUND(data!AJ89,0)</f>
        <v>0</v>
      </c>
      <c r="AF35" s="222">
        <f>ROUND(data!AJ87,0)</f>
        <v>0</v>
      </c>
      <c r="AG35" s="222">
        <f>IF(data!AJ90&gt;0,ROUND(data!AJ90,0),0)</f>
        <v>216</v>
      </c>
      <c r="AH35" s="222">
        <f>IF(data!AJ91&gt;0,ROUND(data!AJ91,0),0)</f>
        <v>0</v>
      </c>
      <c r="AI35" s="222">
        <f>IF(data!AJ92&gt;0,ROUND(data!AJ92,0),0)</f>
        <v>108</v>
      </c>
      <c r="AJ35" s="222">
        <f>IF(data!AJ93&gt;0,ROUND(data!AJ93,0),0)</f>
        <v>0</v>
      </c>
      <c r="AK35" s="212">
        <f>IF(data!AJ94&gt;0,ROUND(data!AJ94,2),0)</f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106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106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0.15</v>
      </c>
      <c r="G37" s="222">
        <f>ROUND(data!AL61,0)</f>
        <v>18880</v>
      </c>
      <c r="H37" s="222">
        <f>ROUND(data!AL62,0)</f>
        <v>4043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28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28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106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106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106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151</v>
      </c>
      <c r="K40" s="222">
        <f>ROUND(data!AO65,0)</f>
        <v>0</v>
      </c>
      <c r="L40" s="222">
        <f>ROUND(data!AO66,0)</f>
        <v>0</v>
      </c>
      <c r="M40" s="66">
        <f>ROUND(data!AO67,0)</f>
        <v>48951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1973</v>
      </c>
      <c r="AH40" s="222">
        <f>IF(data!AO91&gt;0,ROUND(data!AO91,0),0)</f>
        <v>0</v>
      </c>
      <c r="AI40" s="222">
        <f>IF(data!AO92&gt;0,ROUND(data!AO92,0),0)</f>
        <v>987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106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24902</v>
      </c>
      <c r="F41" s="212">
        <f>ROUND(data!AP60,2)</f>
        <v>25.31</v>
      </c>
      <c r="G41" s="222">
        <f>ROUND(data!AP61,0)</f>
        <v>5913379</v>
      </c>
      <c r="H41" s="222">
        <f>ROUND(data!AP62,0)</f>
        <v>1266317</v>
      </c>
      <c r="I41" s="222">
        <f>ROUND(data!AP63,0)</f>
        <v>591046</v>
      </c>
      <c r="J41" s="222">
        <f>ROUND(data!AP64,0)</f>
        <v>572259</v>
      </c>
      <c r="K41" s="222">
        <f>ROUND(data!AP65,0)</f>
        <v>1708</v>
      </c>
      <c r="L41" s="222">
        <f>ROUND(data!AP66,0)</f>
        <v>316929</v>
      </c>
      <c r="M41" s="66">
        <f>ROUND(data!AP67,0)</f>
        <v>0</v>
      </c>
      <c r="N41" s="222">
        <f>ROUND(data!AP68,0)</f>
        <v>312395</v>
      </c>
      <c r="O41" s="222">
        <f>ROUND(data!AP69,0)</f>
        <v>58883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58883</v>
      </c>
      <c r="AD41" s="222">
        <f>ROUND(data!AP84,0)</f>
        <v>0</v>
      </c>
      <c r="AE41" s="222">
        <f>ROUND(data!AP89,0)</f>
        <v>13558786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1161</v>
      </c>
      <c r="AK41" s="212">
        <f>IF(data!AP94&gt;0,ROUND(data!AP94,2),0)</f>
        <v>5.08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106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106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106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106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106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106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0</v>
      </c>
      <c r="G47" s="222">
        <f>ROUND(data!AV61,0)</f>
        <v>8254</v>
      </c>
      <c r="H47" s="222">
        <f>ROUND(data!AV62,0)</f>
        <v>1768</v>
      </c>
      <c r="I47" s="222">
        <f>ROUND(data!AV63,0)</f>
        <v>0</v>
      </c>
      <c r="J47" s="222">
        <f>ROUND(data!AV64,0)</f>
        <v>441402</v>
      </c>
      <c r="K47" s="222">
        <f>ROUND(data!AV65,0)</f>
        <v>0</v>
      </c>
      <c r="L47" s="222">
        <f>ROUND(data!AV66,0)</f>
        <v>758018</v>
      </c>
      <c r="M47" s="66">
        <f>ROUND(data!AV67,0)</f>
        <v>2357</v>
      </c>
      <c r="N47" s="222">
        <f>ROUND(data!AV68,0)</f>
        <v>69392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13164924</v>
      </c>
      <c r="AF47" s="222">
        <f>ROUND(data!AV87,0)</f>
        <v>263723</v>
      </c>
      <c r="AG47" s="222">
        <f>IF(data!AV90&gt;0,ROUND(data!AV90,0),0)</f>
        <v>95</v>
      </c>
      <c r="AH47" s="222">
        <f>IF(data!AV91&gt;0,ROUND(data!AV91,0),0)</f>
        <v>0</v>
      </c>
      <c r="AI47" s="222">
        <f>IF(data!AV92&gt;0,ROUND(data!AV92,0),0)</f>
        <v>48</v>
      </c>
      <c r="AJ47" s="222">
        <f>IF(data!AV93&gt;0,ROUND(data!AV93,0),0)</f>
        <v>0</v>
      </c>
      <c r="AK47" s="212">
        <f>IF(data!AV94&gt;0,ROUND(data!AV94,2),0)</f>
        <v>3.97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106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106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965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28519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106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83532</v>
      </c>
      <c r="F50" s="212">
        <f>ROUND(data!AY60,2)</f>
        <v>12.68</v>
      </c>
      <c r="G50" s="222">
        <f>ROUND(data!AY61,0)</f>
        <v>662440</v>
      </c>
      <c r="H50" s="222">
        <f>ROUND(data!AY62,0)</f>
        <v>141858</v>
      </c>
      <c r="I50" s="222">
        <f>ROUND(data!AY63,0)</f>
        <v>0</v>
      </c>
      <c r="J50" s="222">
        <f>ROUND(data!AY64,0)</f>
        <v>-54668</v>
      </c>
      <c r="K50" s="222">
        <f>ROUND(data!AY65,0)</f>
        <v>0</v>
      </c>
      <c r="L50" s="222">
        <f>ROUND(data!AY66,0)</f>
        <v>393405</v>
      </c>
      <c r="M50" s="66">
        <f>ROUND(data!AY67,0)</f>
        <v>120058</v>
      </c>
      <c r="N50" s="222">
        <f>ROUND(data!AY68,0)</f>
        <v>0</v>
      </c>
      <c r="O50" s="222">
        <f>ROUND(data!AY69,0)</f>
        <v>4045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4045</v>
      </c>
      <c r="AD50" s="222">
        <f>ROUND(data!AY84,0)</f>
        <v>0</v>
      </c>
      <c r="AE50" s="222"/>
      <c r="AF50" s="222"/>
      <c r="AG50" s="222">
        <f>IF(data!AY90&gt;0,ROUND(data!AY90,0),0)</f>
        <v>4839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106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106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543</v>
      </c>
      <c r="K52" s="222">
        <f>ROUND(data!BA65,0)</f>
        <v>0</v>
      </c>
      <c r="L52" s="222">
        <f>ROUND(data!BA66,0)</f>
        <v>211240</v>
      </c>
      <c r="M52" s="66">
        <f>ROUND(data!BA67,0)</f>
        <v>9205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371</v>
      </c>
      <c r="AH52" s="222">
        <f>IFERROR(IF(data!BA$91&gt;0,ROUND(data!BA$91,0),0),0)</f>
        <v>0</v>
      </c>
      <c r="AI52" s="222">
        <f>IFERROR(IF(data!BA$92&gt;0,ROUND(data!BA$92,0),0),0)</f>
        <v>186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106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106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24511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106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4.6500000000000004</v>
      </c>
      <c r="G55" s="222">
        <f>ROUND(data!BD61,0)</f>
        <v>229842</v>
      </c>
      <c r="H55" s="222">
        <f>ROUND(data!BD62,0)</f>
        <v>49219</v>
      </c>
      <c r="I55" s="222">
        <f>ROUND(data!BD63,0)</f>
        <v>0</v>
      </c>
      <c r="J55" s="222">
        <f>ROUND(data!BD64,0)</f>
        <v>15214</v>
      </c>
      <c r="K55" s="222">
        <f>ROUND(data!BD65,0)</f>
        <v>0</v>
      </c>
      <c r="L55" s="222">
        <f>ROUND(data!BD66,0)</f>
        <v>0</v>
      </c>
      <c r="M55" s="66">
        <f>ROUND(data!BD67,0)</f>
        <v>39821</v>
      </c>
      <c r="N55" s="222">
        <f>ROUND(data!BD68,0)</f>
        <v>0</v>
      </c>
      <c r="O55" s="222">
        <f>ROUND(data!BD69,0)</f>
        <v>666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666</v>
      </c>
      <c r="AD55" s="222">
        <f>ROUND(data!BD84,0)</f>
        <v>0</v>
      </c>
      <c r="AE55" s="222"/>
      <c r="AF55" s="222"/>
      <c r="AG55" s="222">
        <f>IF(data!BD90&gt;0,ROUND(data!BD90,0),0)</f>
        <v>1605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106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89368</v>
      </c>
      <c r="F56" s="212">
        <f>ROUND(data!BE60,2)</f>
        <v>2.65</v>
      </c>
      <c r="G56" s="222">
        <f>ROUND(data!BE61,0)</f>
        <v>235794</v>
      </c>
      <c r="H56" s="222">
        <f>ROUND(data!BE62,0)</f>
        <v>50494</v>
      </c>
      <c r="I56" s="222">
        <f>ROUND(data!BE63,0)</f>
        <v>0</v>
      </c>
      <c r="J56" s="222">
        <f>ROUND(data!BE64,0)</f>
        <v>99954</v>
      </c>
      <c r="K56" s="222">
        <f>ROUND(data!BE65,0)</f>
        <v>0</v>
      </c>
      <c r="L56" s="222">
        <f>ROUND(data!BE66,0)</f>
        <v>1052001</v>
      </c>
      <c r="M56" s="66">
        <f>ROUND(data!BE67,0)</f>
        <v>729580</v>
      </c>
      <c r="N56" s="222">
        <f>ROUND(data!BE68,0)</f>
        <v>12847</v>
      </c>
      <c r="O56" s="222">
        <f>ROUND(data!BE69,0)</f>
        <v>0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0</v>
      </c>
      <c r="AD56" s="222">
        <f>ROUND(data!BE84,0)</f>
        <v>0</v>
      </c>
      <c r="AE56" s="222"/>
      <c r="AF56" s="222"/>
      <c r="AG56" s="222">
        <f>IF(data!BE90&gt;0,ROUND(data!BE90,0),0)</f>
        <v>29406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106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10.18</v>
      </c>
      <c r="G57" s="222">
        <f>ROUND(data!BF61,0)</f>
        <v>456788</v>
      </c>
      <c r="H57" s="222">
        <f>ROUND(data!BF62,0)</f>
        <v>97819</v>
      </c>
      <c r="I57" s="222">
        <f>ROUND(data!BF63,0)</f>
        <v>0</v>
      </c>
      <c r="J57" s="222">
        <f>ROUND(data!BF64,0)</f>
        <v>110084</v>
      </c>
      <c r="K57" s="222">
        <f>ROUND(data!BF65,0)</f>
        <v>0</v>
      </c>
      <c r="L57" s="222">
        <f>ROUND(data!BF66,0)</f>
        <v>400907</v>
      </c>
      <c r="M57" s="66">
        <f>ROUND(data!BF67,0)</f>
        <v>9899</v>
      </c>
      <c r="N57" s="222">
        <f>ROUND(data!BF68,0)</f>
        <v>0</v>
      </c>
      <c r="O57" s="222">
        <f>ROUND(data!BF69,0)</f>
        <v>782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782</v>
      </c>
      <c r="AD57" s="222">
        <f>ROUND(data!BF84,0)</f>
        <v>0</v>
      </c>
      <c r="AE57" s="222"/>
      <c r="AF57" s="222"/>
      <c r="AG57" s="222">
        <f>IF(data!BF90&gt;0,ROUND(data!BF90,0),0)</f>
        <v>399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106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4143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167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106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106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106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106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36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106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9.8800000000000008</v>
      </c>
      <c r="G63" s="222">
        <f>ROUND(data!BL61,0)</f>
        <v>516141</v>
      </c>
      <c r="H63" s="222">
        <f>ROUND(data!BL62,0)</f>
        <v>110529</v>
      </c>
      <c r="I63" s="222">
        <f>ROUND(data!BL63,0)</f>
        <v>0</v>
      </c>
      <c r="J63" s="222">
        <f>ROUND(data!BL64,0)</f>
        <v>16119</v>
      </c>
      <c r="K63" s="222">
        <f>ROUND(data!BL65,0)</f>
        <v>0</v>
      </c>
      <c r="L63" s="222">
        <f>ROUND(data!BL66,0)</f>
        <v>0</v>
      </c>
      <c r="M63" s="66">
        <f>ROUND(data!BL67,0)</f>
        <v>20518</v>
      </c>
      <c r="N63" s="222">
        <f>ROUND(data!BL68,0)</f>
        <v>0</v>
      </c>
      <c r="O63" s="222">
        <f>ROUND(data!BL69,0)</f>
        <v>194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194</v>
      </c>
      <c r="AD63" s="222">
        <f>ROUND(data!BL84,0)</f>
        <v>0</v>
      </c>
      <c r="AE63" s="222"/>
      <c r="AF63" s="222"/>
      <c r="AG63" s="222">
        <f>IF(data!BL90&gt;0,ROUND(data!BL90,0),0)</f>
        <v>827</v>
      </c>
      <c r="AH63" s="222">
        <f>IFERROR(IF(data!BL$91&gt;0,ROUND(data!BL$91,0),0),0)</f>
        <v>0</v>
      </c>
      <c r="AI63" s="222">
        <f>IFERROR(IF(data!BL$92&gt;0,ROUND(data!BL$92,0),0),0)</f>
        <v>414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106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106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3.94</v>
      </c>
      <c r="G65" s="222">
        <f>ROUND(data!BN61,0)</f>
        <v>561035</v>
      </c>
      <c r="H65" s="222">
        <f>ROUND(data!BN62,0)</f>
        <v>120143</v>
      </c>
      <c r="I65" s="222">
        <f>ROUND(data!BN63,0)</f>
        <v>0</v>
      </c>
      <c r="J65" s="222">
        <f>ROUND(data!BN64,0)</f>
        <v>5593</v>
      </c>
      <c r="K65" s="222">
        <f>ROUND(data!BN65,0)</f>
        <v>0</v>
      </c>
      <c r="L65" s="222">
        <f>ROUND(data!BN66,0)</f>
        <v>8431</v>
      </c>
      <c r="M65" s="66">
        <f>ROUND(data!BN67,0)</f>
        <v>87160</v>
      </c>
      <c r="N65" s="222">
        <f>ROUND(data!BN68,0)</f>
        <v>30</v>
      </c>
      <c r="O65" s="222">
        <f>ROUND(data!BN69,0)</f>
        <v>64461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64461</v>
      </c>
      <c r="AD65" s="222">
        <f>ROUND(data!BN84,0)</f>
        <v>0</v>
      </c>
      <c r="AE65" s="222"/>
      <c r="AF65" s="222"/>
      <c r="AG65" s="222">
        <f>IF(data!BN90&gt;0,ROUND(data!BN90,0),0)</f>
        <v>3513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106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106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106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106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106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106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106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106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4.16</v>
      </c>
      <c r="G73" s="222">
        <f>ROUND(data!BV61,0)</f>
        <v>263997</v>
      </c>
      <c r="H73" s="222">
        <f>ROUND(data!BV62,0)</f>
        <v>56533</v>
      </c>
      <c r="I73" s="222">
        <f>ROUND(data!BV63,0)</f>
        <v>0</v>
      </c>
      <c r="J73" s="222">
        <f>ROUND(data!BV64,0)</f>
        <v>515</v>
      </c>
      <c r="K73" s="222">
        <f>ROUND(data!BV65,0)</f>
        <v>0</v>
      </c>
      <c r="L73" s="222">
        <f>ROUND(data!BV66,0)</f>
        <v>3541</v>
      </c>
      <c r="M73" s="66">
        <f>ROUND(data!BV67,0)</f>
        <v>45924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1851</v>
      </c>
      <c r="AH73" s="222">
        <f>IF(data!BV91&gt;0,ROUND(data!BV91,0),0)</f>
        <v>0</v>
      </c>
      <c r="AI73" s="222">
        <f>IF(data!BV92&gt;0,ROUND(data!BV92,0),0)</f>
        <v>926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106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0.98</v>
      </c>
      <c r="G74" s="222">
        <f>ROUND(data!BW61,0)</f>
        <v>97858</v>
      </c>
      <c r="H74" s="222">
        <f>ROUND(data!BW62,0)</f>
        <v>20956</v>
      </c>
      <c r="I74" s="222">
        <f>ROUND(data!BW63,0)</f>
        <v>40825</v>
      </c>
      <c r="J74" s="222">
        <f>ROUND(data!BW64,0)</f>
        <v>1466</v>
      </c>
      <c r="K74" s="222">
        <f>ROUND(data!BW65,0)</f>
        <v>0</v>
      </c>
      <c r="L74" s="222">
        <f>ROUND(data!BW66,0)</f>
        <v>0</v>
      </c>
      <c r="M74" s="66">
        <f>ROUND(data!BW67,0)</f>
        <v>13596</v>
      </c>
      <c r="N74" s="222">
        <f>ROUND(data!BW68,0)</f>
        <v>0</v>
      </c>
      <c r="O74" s="222">
        <f>ROUND(data!BW69,0)</f>
        <v>247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247</v>
      </c>
      <c r="AD74" s="222">
        <f>ROUND(data!BW84,0)</f>
        <v>0</v>
      </c>
      <c r="AE74" s="222"/>
      <c r="AF74" s="222"/>
      <c r="AG74" s="222">
        <f>IF(data!BW90&gt;0,ROUND(data!BW90,0),0)</f>
        <v>548</v>
      </c>
      <c r="AH74" s="222">
        <f>IF(data!BW91&gt;0,ROUND(data!BW91,0),0)</f>
        <v>0</v>
      </c>
      <c r="AI74" s="222">
        <f>IF(data!BW92&gt;0,ROUND(data!BW92,0),0)</f>
        <v>274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106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2.99</v>
      </c>
      <c r="G75" s="222">
        <f>ROUND(data!BX61,0)</f>
        <v>353501</v>
      </c>
      <c r="H75" s="222">
        <f>ROUND(data!BX62,0)</f>
        <v>75700</v>
      </c>
      <c r="I75" s="222">
        <f>ROUND(data!BX63,0)</f>
        <v>34892</v>
      </c>
      <c r="J75" s="222">
        <f>ROUND(data!BX64,0)</f>
        <v>2102</v>
      </c>
      <c r="K75" s="222">
        <f>ROUND(data!BX65,0)</f>
        <v>0</v>
      </c>
      <c r="L75" s="222">
        <f>ROUND(data!BX66,0)</f>
        <v>49306</v>
      </c>
      <c r="M75" s="66">
        <f>ROUND(data!BX67,0)</f>
        <v>22851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921</v>
      </c>
      <c r="AH75" s="222">
        <f>IF(data!BX91&gt;0,ROUND(data!BX91,0),0)</f>
        <v>0</v>
      </c>
      <c r="AI75" s="222">
        <f>IF(data!BX92&gt;0,ROUND(data!BX92,0),0)</f>
        <v>461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106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6.67</v>
      </c>
      <c r="G76" s="222">
        <f>ROUND(data!BY61,0)</f>
        <v>935122</v>
      </c>
      <c r="H76" s="222">
        <f>ROUND(data!BY62,0)</f>
        <v>200251</v>
      </c>
      <c r="I76" s="222">
        <f>ROUND(data!BY63,0)</f>
        <v>0</v>
      </c>
      <c r="J76" s="222">
        <f>ROUND(data!BY64,0)</f>
        <v>305</v>
      </c>
      <c r="K76" s="222">
        <f>ROUND(data!BY65,0)</f>
        <v>0</v>
      </c>
      <c r="L76" s="222">
        <f>ROUND(data!BY66,0)</f>
        <v>0</v>
      </c>
      <c r="M76" s="66">
        <f>ROUND(data!BY67,0)</f>
        <v>7418</v>
      </c>
      <c r="N76" s="222">
        <f>ROUND(data!BY68,0)</f>
        <v>0</v>
      </c>
      <c r="O76" s="222">
        <f>ROUND(data!BY69,0)</f>
        <v>7950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7950</v>
      </c>
      <c r="AD76" s="222">
        <f>ROUND(data!BY84,0)</f>
        <v>0</v>
      </c>
      <c r="AE76" s="222"/>
      <c r="AF76" s="222"/>
      <c r="AG76" s="222">
        <f>IF(data!BY90&gt;0,ROUND(data!BY90,0),0)</f>
        <v>299</v>
      </c>
      <c r="AH76" s="222">
        <f>IF(data!BY91&gt;0,ROUND(data!BY91,0),0)</f>
        <v>0</v>
      </c>
      <c r="AI76" s="222">
        <f>IF(data!BY92&gt;0,ROUND(data!BY92,0),0)</f>
        <v>150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106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106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106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106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0</v>
      </c>
      <c r="G80" s="222">
        <f>ROUND(data!CC61,0)</f>
        <v>120916</v>
      </c>
      <c r="H80" s="222">
        <f>ROUND(data!CC62,0)</f>
        <v>25893</v>
      </c>
      <c r="I80" s="222">
        <f>ROUND(data!CC63,0)</f>
        <v>9235</v>
      </c>
      <c r="J80" s="222">
        <f>ROUND(data!CC64,0)</f>
        <v>69086</v>
      </c>
      <c r="K80" s="222">
        <f>ROUND(data!CC65,0)</f>
        <v>896117</v>
      </c>
      <c r="L80" s="222">
        <f>ROUND(data!CC66,0)</f>
        <v>305917</v>
      </c>
      <c r="M80" s="66">
        <f>ROUND(data!CC67,0)</f>
        <v>17467</v>
      </c>
      <c r="N80" s="222">
        <f>ROUND(data!CC68,0)</f>
        <v>0</v>
      </c>
      <c r="O80" s="222">
        <f>ROUND(data!CC69,0)</f>
        <v>32040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32040</v>
      </c>
      <c r="AD80" s="222">
        <f>ROUND(data!CC84,0)</f>
        <v>0</v>
      </c>
      <c r="AE80" s="222"/>
      <c r="AF80" s="222"/>
      <c r="AG80" s="222">
        <f>IF(data!CC90&gt;0,ROUND(data!CC90,0),0)</f>
        <v>704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CASCADE VALLEY HOSPITAL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H-106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330 S. STILLAGUAMISH AVE.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Arlington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106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1921059</v>
      </c>
      <c r="C15" s="275">
        <f>data!C85</f>
        <v>2604447</v>
      </c>
      <c r="D15" s="275">
        <f>'Prior Year'!C60</f>
        <v>1599</v>
      </c>
      <c r="E15" s="1">
        <f>data!C59</f>
        <v>1841</v>
      </c>
      <c r="F15" s="238">
        <f t="shared" ref="F15:F59" si="0">IF(B15=0,"",IF(D15=0,"",B15/D15))</f>
        <v>1201.4127579737335</v>
      </c>
      <c r="G15" s="238">
        <f t="shared" ref="G15:G29" si="1">IF(C15=0,"",IF(E15=0,"",C15/E15))</f>
        <v>1414.6914720260727</v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6001582</v>
      </c>
      <c r="C17" s="275">
        <f>data!E85</f>
        <v>7861372</v>
      </c>
      <c r="D17" s="275">
        <f>'Prior Year'!E60</f>
        <v>3396</v>
      </c>
      <c r="E17" s="1">
        <f>data!E59</f>
        <v>5668</v>
      </c>
      <c r="F17" s="238">
        <f t="shared" si="0"/>
        <v>1767.2502944640753</v>
      </c>
      <c r="G17" s="238">
        <f t="shared" si="1"/>
        <v>1386.9745942131262</v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2169895</v>
      </c>
      <c r="C18" s="275">
        <f>data!F85</f>
        <v>2411191</v>
      </c>
      <c r="D18" s="275">
        <f>'Prior Year'!F60</f>
        <v>246</v>
      </c>
      <c r="E18" s="1">
        <f>data!F59</f>
        <v>389</v>
      </c>
      <c r="F18" s="238">
        <f t="shared" si="0"/>
        <v>8820.7113821138209</v>
      </c>
      <c r="G18" s="238">
        <f t="shared" si="1"/>
        <v>6198.4344473007714</v>
      </c>
      <c r="H18" s="6">
        <f t="shared" si="2"/>
        <v>-0.2972863322713819</v>
      </c>
      <c r="I18" s="275" t="str">
        <f t="shared" si="3"/>
        <v/>
      </c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5258</v>
      </c>
      <c r="C22" s="275">
        <f>data!J85</f>
        <v>4044</v>
      </c>
      <c r="D22" s="275">
        <f>'Prior Year'!J60</f>
        <v>190</v>
      </c>
      <c r="E22" s="1">
        <f>data!J59</f>
        <v>269</v>
      </c>
      <c r="F22" s="238">
        <f t="shared" si="0"/>
        <v>27.673684210526314</v>
      </c>
      <c r="G22" s="238">
        <f t="shared" si="1"/>
        <v>15.033457249070633</v>
      </c>
      <c r="H22" s="6">
        <f t="shared" si="2"/>
        <v>-0.45675981793012166</v>
      </c>
      <c r="I22" s="275" t="str">
        <f t="shared" si="3"/>
        <v/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71141</v>
      </c>
      <c r="C27" s="275">
        <f>data!O85</f>
        <v>116723</v>
      </c>
      <c r="D27" s="275">
        <f>'Prior Year'!O60</f>
        <v>130</v>
      </c>
      <c r="E27" s="1">
        <f>data!O59</f>
        <v>195</v>
      </c>
      <c r="F27" s="238">
        <f t="shared" si="0"/>
        <v>547.23846153846159</v>
      </c>
      <c r="G27" s="238">
        <f t="shared" si="1"/>
        <v>598.57948717948716</v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4817710</v>
      </c>
      <c r="C28" s="275">
        <f>data!P85</f>
        <v>5660447</v>
      </c>
      <c r="D28" s="275">
        <f>'Prior Year'!P60</f>
        <v>177004</v>
      </c>
      <c r="E28" s="1">
        <f>data!P59</f>
        <v>184891</v>
      </c>
      <c r="F28" s="238">
        <f t="shared" si="0"/>
        <v>27.218085466995095</v>
      </c>
      <c r="G28" s="238">
        <f t="shared" si="1"/>
        <v>30.615048866629529</v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1444762</v>
      </c>
      <c r="C29" s="275">
        <f>data!Q85</f>
        <v>1742088</v>
      </c>
      <c r="D29" s="275">
        <f>'Prior Year'!Q60</f>
        <v>75840</v>
      </c>
      <c r="E29" s="1">
        <f>data!Q59</f>
        <v>84256</v>
      </c>
      <c r="F29" s="238">
        <f t="shared" si="0"/>
        <v>19.050131856540084</v>
      </c>
      <c r="G29" s="238">
        <f t="shared" si="1"/>
        <v>20.676129889859475</v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1232948</v>
      </c>
      <c r="C30" s="275">
        <f>data!R85</f>
        <v>1246770</v>
      </c>
      <c r="D30" s="275">
        <f>'Prior Year'!R60</f>
        <v>178808</v>
      </c>
      <c r="E30" s="1">
        <f>data!R59</f>
        <v>185035</v>
      </c>
      <c r="F30" s="238">
        <f t="shared" si="0"/>
        <v>6.8953738087781309</v>
      </c>
      <c r="G30" s="238">
        <f>IFERROR(IF(C30=0,"",IF(E30=0,"",C30/E30)),"")</f>
        <v>6.7380225362769206</v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482830</v>
      </c>
      <c r="C31" s="275">
        <f>data!S85</f>
        <v>357836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5" t="e">
        <f t="shared" si="3"/>
        <v>#VALUE!</v>
      </c>
      <c r="M31" s="7"/>
    </row>
    <row r="32" spans="1:13" x14ac:dyDescent="0.35">
      <c r="A32" s="1" t="s">
        <v>726</v>
      </c>
      <c r="B32" s="275">
        <f>'Prior Year'!T86</f>
        <v>53378</v>
      </c>
      <c r="C32" s="275">
        <f>data!T85</f>
        <v>47333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4"/>
        <v/>
      </c>
      <c r="H32" s="6" t="e">
        <f t="shared" si="2"/>
        <v>#VALUE!</v>
      </c>
      <c r="I32" s="275" t="e">
        <f t="shared" si="3"/>
        <v>#VALUE!</v>
      </c>
      <c r="M32" s="7"/>
    </row>
    <row r="33" spans="1:13" x14ac:dyDescent="0.35">
      <c r="A33" s="1" t="s">
        <v>727</v>
      </c>
      <c r="B33" s="275">
        <f>'Prior Year'!U86</f>
        <v>3502359</v>
      </c>
      <c r="C33" s="275">
        <f>data!U85</f>
        <v>4192777</v>
      </c>
      <c r="D33" s="275">
        <f>'Prior Year'!U60</f>
        <v>185268</v>
      </c>
      <c r="E33" s="1">
        <f>data!U59</f>
        <v>223583</v>
      </c>
      <c r="F33" s="238">
        <f t="shared" si="0"/>
        <v>18.904284603925124</v>
      </c>
      <c r="G33" s="238">
        <f t="shared" ref="G33:G69" si="5">IF(C33=0,"",IF(E33=0,"",C33/E33))</f>
        <v>18.752664558575564</v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38396</v>
      </c>
      <c r="C34" s="275">
        <f>data!V85</f>
        <v>9893</v>
      </c>
      <c r="D34" s="275">
        <f>'Prior Year'!V60</f>
        <v>1302</v>
      </c>
      <c r="E34" s="1">
        <f>data!V59</f>
        <v>1267</v>
      </c>
      <c r="F34" s="238">
        <f t="shared" si="0"/>
        <v>29.490015360983104</v>
      </c>
      <c r="G34" s="238">
        <f t="shared" si="5"/>
        <v>7.8082083662194162</v>
      </c>
      <c r="H34" s="6">
        <f t="shared" si="2"/>
        <v>-0.73522535439062198</v>
      </c>
      <c r="I34" s="275" t="str">
        <f t="shared" si="3"/>
        <v/>
      </c>
      <c r="M34" s="7"/>
    </row>
    <row r="35" spans="1:13" x14ac:dyDescent="0.35">
      <c r="A35" s="1" t="s">
        <v>729</v>
      </c>
      <c r="B35" s="275">
        <f>'Prior Year'!W86</f>
        <v>176306</v>
      </c>
      <c r="C35" s="275">
        <f>data!W85</f>
        <v>204294</v>
      </c>
      <c r="D35" s="275">
        <f>'Prior Year'!W60</f>
        <v>11659</v>
      </c>
      <c r="E35" s="1">
        <f>data!W59</f>
        <v>13444.1</v>
      </c>
      <c r="F35" s="238">
        <f t="shared" si="0"/>
        <v>15.121880092632301</v>
      </c>
      <c r="G35" s="238">
        <f t="shared" si="5"/>
        <v>15.195810801764342</v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456083</v>
      </c>
      <c r="C36" s="275">
        <f>data!X85</f>
        <v>497419</v>
      </c>
      <c r="D36" s="275">
        <f>'Prior Year'!X60</f>
        <v>53277</v>
      </c>
      <c r="E36" s="1">
        <f>data!X59</f>
        <v>63703.94</v>
      </c>
      <c r="F36" s="238">
        <f t="shared" si="0"/>
        <v>8.5605983820410305</v>
      </c>
      <c r="G36" s="238">
        <f t="shared" si="5"/>
        <v>7.8082925483101988</v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2558063</v>
      </c>
      <c r="C37" s="275">
        <f>data!Y85</f>
        <v>3274386</v>
      </c>
      <c r="D37" s="275">
        <f>'Prior Year'!Y60</f>
        <v>53481</v>
      </c>
      <c r="E37" s="1">
        <f>data!Y59</f>
        <v>59243.12</v>
      </c>
      <c r="F37" s="238">
        <f t="shared" si="0"/>
        <v>47.83124848076887</v>
      </c>
      <c r="G37" s="238">
        <f t="shared" si="5"/>
        <v>55.270316620731656</v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249740</v>
      </c>
      <c r="C39" s="275">
        <f>data!AA85</f>
        <v>268359</v>
      </c>
      <c r="D39" s="275">
        <f>'Prior Year'!AA60</f>
        <v>4075</v>
      </c>
      <c r="E39" s="1">
        <f>data!AA59</f>
        <v>4337.4000000000005</v>
      </c>
      <c r="F39" s="238">
        <f t="shared" si="0"/>
        <v>61.28588957055215</v>
      </c>
      <c r="G39" s="238">
        <f t="shared" si="5"/>
        <v>61.870936505740758</v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2374788</v>
      </c>
      <c r="C40" s="275">
        <f>data!AB85</f>
        <v>2176685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785390</v>
      </c>
      <c r="C41" s="275">
        <f>data!AC85</f>
        <v>1046574</v>
      </c>
      <c r="D41" s="275">
        <f>'Prior Year'!AC60</f>
        <v>3782</v>
      </c>
      <c r="E41" s="1">
        <f>data!AC59</f>
        <v>5404</v>
      </c>
      <c r="F41" s="238">
        <f t="shared" si="0"/>
        <v>207.66525647805395</v>
      </c>
      <c r="G41" s="238">
        <f t="shared" si="5"/>
        <v>193.66654330125832</v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201482</v>
      </c>
      <c r="C43" s="275">
        <f>data!AE85</f>
        <v>224749</v>
      </c>
      <c r="D43" s="275">
        <f>'Prior Year'!AE60</f>
        <v>4331</v>
      </c>
      <c r="E43" s="1">
        <f>data!AE59</f>
        <v>5408</v>
      </c>
      <c r="F43" s="238">
        <f t="shared" si="0"/>
        <v>46.520895867005308</v>
      </c>
      <c r="G43" s="238">
        <f t="shared" si="5"/>
        <v>41.558616863905328</v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5383867</v>
      </c>
      <c r="C45" s="275">
        <f>data!AG85</f>
        <v>6864585</v>
      </c>
      <c r="D45" s="275">
        <f>'Prior Year'!AG60</f>
        <v>18937</v>
      </c>
      <c r="E45" s="1">
        <f>data!AG59</f>
        <v>22218</v>
      </c>
      <c r="F45" s="238">
        <f t="shared" si="0"/>
        <v>284.3041136399641</v>
      </c>
      <c r="G45" s="238">
        <f t="shared" si="5"/>
        <v>308.96502835538752</v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4563</v>
      </c>
      <c r="C48" s="275">
        <f>data!AJ85</f>
        <v>5359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5"/>
        <v/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11683</v>
      </c>
      <c r="C50" s="275">
        <f>data!AL85</f>
        <v>22951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35019</v>
      </c>
      <c r="C53" s="275">
        <f>data!AO85</f>
        <v>49102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8040412</v>
      </c>
      <c r="C54" s="275">
        <f>data!AP85</f>
        <v>9032916</v>
      </c>
      <c r="D54" s="275">
        <f>'Prior Year'!AP60</f>
        <v>22538</v>
      </c>
      <c r="E54" s="1">
        <f>data!AP59</f>
        <v>24902</v>
      </c>
      <c r="F54" s="238">
        <f t="shared" si="0"/>
        <v>356.74913479456916</v>
      </c>
      <c r="G54" s="238">
        <f t="shared" si="5"/>
        <v>362.73857521484217</v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1270358</v>
      </c>
      <c r="C60" s="275">
        <f>data!AV85</f>
        <v>1281191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48850</v>
      </c>
      <c r="C62" s="275">
        <f>data!AX85</f>
        <v>29484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954826</v>
      </c>
      <c r="C63" s="275">
        <f>data!AY85</f>
        <v>1267138</v>
      </c>
      <c r="D63" s="275">
        <f>'Prior Year'!AY60</f>
        <v>67686</v>
      </c>
      <c r="E63" s="1">
        <f>data!AY59</f>
        <v>83532</v>
      </c>
      <c r="F63" s="238">
        <f>IF(B63=0,"",IF(D63=0,"",B63/D63))</f>
        <v>14.1066985787312</v>
      </c>
      <c r="G63" s="238">
        <f t="shared" si="5"/>
        <v>15.169491931235934</v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189661</v>
      </c>
      <c r="C65" s="275">
        <f>data!BA85</f>
        <v>220988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0</v>
      </c>
      <c r="C66" s="275">
        <f>data!BB85</f>
        <v>0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18820</v>
      </c>
      <c r="C67" s="275">
        <f>data!BC85</f>
        <v>24511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271484</v>
      </c>
      <c r="C68" s="275">
        <f>data!BD85</f>
        <v>334762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1801432</v>
      </c>
      <c r="C69" s="275">
        <f>data!BE85</f>
        <v>2180670</v>
      </c>
      <c r="D69" s="275">
        <f>'Prior Year'!BE60</f>
        <v>89368</v>
      </c>
      <c r="E69" s="1">
        <f>data!BE59</f>
        <v>89368</v>
      </c>
      <c r="F69" s="238">
        <f>IF(B69=0,"",IF(D69=0,"",B69/D69))</f>
        <v>20.157461283680959</v>
      </c>
      <c r="G69" s="238">
        <f t="shared" si="5"/>
        <v>24.401016023632621</v>
      </c>
      <c r="H69" s="6" t="str">
        <f>IF(B69=0,"",IF(C69=0,"",IF(D69=0,"",IF(E69=0,"",IF(G69/F69-1&lt;-0.25,G69/F69-1,IF(G69/F69-1&gt;0.25,G69/F69-1,""))))))</f>
        <v/>
      </c>
      <c r="I69" s="275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5">
        <f>'Prior Year'!BF86</f>
        <v>850349</v>
      </c>
      <c r="C70" s="275">
        <f>data!BF85</f>
        <v>1076279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2927</v>
      </c>
      <c r="C71" s="275">
        <f>data!BG85</f>
        <v>4143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0</v>
      </c>
      <c r="C72" s="275">
        <f>data!BH85</f>
        <v>0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0</v>
      </c>
      <c r="C74" s="275">
        <f>data!BJ85</f>
        <v>0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2188</v>
      </c>
      <c r="C75" s="275">
        <f>data!BK85</f>
        <v>36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577099</v>
      </c>
      <c r="C76" s="275">
        <f>data!BL85</f>
        <v>663501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795410</v>
      </c>
      <c r="C78" s="275">
        <f>data!BN85</f>
        <v>846853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0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0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521254</v>
      </c>
      <c r="C86" s="275">
        <f>data!BV85</f>
        <v>370510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160983</v>
      </c>
      <c r="C87" s="275">
        <f>data!BW85</f>
        <v>174948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447905</v>
      </c>
      <c r="C88" s="275">
        <f>data!BX85</f>
        <v>538352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944258</v>
      </c>
      <c r="C89" s="275">
        <f>data!BY85</f>
        <v>1151046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0</v>
      </c>
      <c r="C91" s="275">
        <f>data!CA85</f>
        <v>0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1864671</v>
      </c>
      <c r="C93" s="275">
        <f>data!CC85</f>
        <v>1476671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0</v>
      </c>
      <c r="C94" s="275">
        <f>data!CD85</f>
        <v>0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100616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No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204087</v>
      </c>
    </row>
    <row r="26" spans="1:4" x14ac:dyDescent="0.35">
      <c r="A26" s="13" t="s">
        <v>791</v>
      </c>
      <c r="D26" s="277" t="str">
        <f>IF(OR(data!C414&gt;1000000,data!C414/(data!D416)&gt;0.01),"Yes","No")</f>
        <v>No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H-106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CASCADE VALLEY HOSPITAL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98223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Snohomish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Brian Ivie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Paul Ishizuka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(360)445-8514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(360)445-8522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 xml:space="preserve"> X</v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1640</v>
      </c>
      <c r="G23" s="81">
        <f>data!D127</f>
        <v>8399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195</v>
      </c>
      <c r="G26" s="81">
        <f>data!D130</f>
        <v>269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6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38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4</v>
      </c>
      <c r="E34" s="78" t="s">
        <v>324</v>
      </c>
      <c r="F34" s="81"/>
      <c r="G34" s="81">
        <f>data!E143</f>
        <v>48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48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5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CASCADE VALLEY HOSPITAL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786</v>
      </c>
      <c r="C7" s="141">
        <f>data!B155</f>
        <v>5352</v>
      </c>
      <c r="D7" s="141">
        <f>data!B156</f>
        <v>16217</v>
      </c>
      <c r="E7" s="141">
        <f>data!B157</f>
        <v>48640360</v>
      </c>
      <c r="F7" s="141">
        <f>data!B158</f>
        <v>63428286</v>
      </c>
      <c r="G7" s="141">
        <f>data!B157+data!B158</f>
        <v>112068646</v>
      </c>
    </row>
    <row r="8" spans="1:7" ht="20.149999999999999" customHeight="1" x14ac:dyDescent="0.35">
      <c r="A8" s="77" t="s">
        <v>331</v>
      </c>
      <c r="B8" s="141">
        <f>data!C154</f>
        <v>514</v>
      </c>
      <c r="C8" s="141">
        <f>data!C155</f>
        <v>1757</v>
      </c>
      <c r="D8" s="141">
        <f>data!C156</f>
        <v>11895</v>
      </c>
      <c r="E8" s="141">
        <f>data!C157</f>
        <v>17235563</v>
      </c>
      <c r="F8" s="141">
        <f>data!C158</f>
        <v>50522692</v>
      </c>
      <c r="G8" s="141">
        <f>data!C157+data!C158</f>
        <v>67758255</v>
      </c>
    </row>
    <row r="9" spans="1:7" ht="20.149999999999999" customHeight="1" x14ac:dyDescent="0.35">
      <c r="A9" s="77" t="s">
        <v>829</v>
      </c>
      <c r="B9" s="141">
        <f>data!D154</f>
        <v>535</v>
      </c>
      <c r="C9" s="141">
        <f>data!D155</f>
        <v>1559</v>
      </c>
      <c r="D9" s="141">
        <f>data!D156</f>
        <v>19198</v>
      </c>
      <c r="E9" s="141">
        <f>data!D157</f>
        <v>16517880</v>
      </c>
      <c r="F9" s="141">
        <f>data!D158</f>
        <v>75604330</v>
      </c>
      <c r="G9" s="141">
        <f>data!D157+data!D158</f>
        <v>92122210</v>
      </c>
    </row>
    <row r="10" spans="1:7" ht="20.149999999999999" customHeight="1" x14ac:dyDescent="0.35">
      <c r="A10" s="92" t="s">
        <v>215</v>
      </c>
      <c r="B10" s="141">
        <f>data!E154</f>
        <v>1835</v>
      </c>
      <c r="C10" s="141">
        <f>data!E155</f>
        <v>8668</v>
      </c>
      <c r="D10" s="141">
        <f>data!E156</f>
        <v>47310</v>
      </c>
      <c r="E10" s="141">
        <f>data!E157</f>
        <v>82393803</v>
      </c>
      <c r="F10" s="141">
        <f>data!E158</f>
        <v>189555308</v>
      </c>
      <c r="G10" s="141">
        <f>E10+F10</f>
        <v>271949111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CASCADE VALLEY HOSPITAL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1812332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71164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40852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2388445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33376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1124128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174530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5644827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340829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258041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598870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0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0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54329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688543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742872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2059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2059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CASCADE VALLEY HOSPITAL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0</v>
      </c>
      <c r="D7" s="81">
        <f>data!C225</f>
        <v>1345.5700000000006</v>
      </c>
      <c r="E7" s="81">
        <f>data!D225</f>
        <v>0</v>
      </c>
      <c r="F7" s="81">
        <f>data!E211</f>
        <v>0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20183.5</v>
      </c>
      <c r="D8" s="81">
        <f>data!C226</f>
        <v>237846.60999999987</v>
      </c>
      <c r="E8" s="81">
        <f>data!D226</f>
        <v>0</v>
      </c>
      <c r="F8" s="81">
        <f>data!E212</f>
        <v>20183.5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2164570.0100000002</v>
      </c>
      <c r="D9" s="81">
        <f>data!C227</f>
        <v>0</v>
      </c>
      <c r="E9" s="81">
        <f>data!D227</f>
        <v>0</v>
      </c>
      <c r="F9" s="81">
        <f>data!E213</f>
        <v>2253575.9300000002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data!C228</f>
        <v>46435.419999999962</v>
      </c>
      <c r="E10" s="81">
        <f>data!D228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406350.65</v>
      </c>
      <c r="D11" s="81">
        <f>data!C229</f>
        <v>1607847.8299999826</v>
      </c>
      <c r="E11" s="81">
        <f>data!D229</f>
        <v>79020.94</v>
      </c>
      <c r="F11" s="81">
        <f>data!E215</f>
        <v>544574.53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10088017.029999999</v>
      </c>
      <c r="D12" s="81">
        <f>data!C230</f>
        <v>0</v>
      </c>
      <c r="E12" s="81">
        <f>data!D230</f>
        <v>0</v>
      </c>
      <c r="F12" s="81">
        <f>data!E216</f>
        <v>11797794.52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data!C231</f>
        <v>37094.329999999994</v>
      </c>
      <c r="E13" s="81">
        <f>data!D231</f>
        <v>43665.25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251411.93</v>
      </c>
      <c r="D14" s="81">
        <f>data!C232</f>
        <v>0</v>
      </c>
      <c r="E14" s="81">
        <f>data!D232</f>
        <v>0</v>
      </c>
      <c r="F14" s="81">
        <f>data!E218</f>
        <v>154293.59999999998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0</v>
      </c>
      <c r="D15" s="81">
        <f>data!C233</f>
        <v>1930569.7599999825</v>
      </c>
      <c r="E15" s="81">
        <f>data!D233</f>
        <v>122686.19</v>
      </c>
      <c r="F15" s="81">
        <f>data!E219</f>
        <v>349582.28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12930533.119999999</v>
      </c>
      <c r="D16" s="81">
        <f>data!C234</f>
        <v>0</v>
      </c>
      <c r="E16" s="81">
        <f>data!D234</f>
        <v>0</v>
      </c>
      <c r="F16" s="81">
        <f>data!E220</f>
        <v>15120004.359999999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7064.2200000000012</v>
      </c>
      <c r="D24" s="81">
        <f>data!C225</f>
        <v>1345.5700000000006</v>
      </c>
      <c r="E24" s="81">
        <f>data!D225</f>
        <v>0</v>
      </c>
      <c r="F24" s="81">
        <f>data!E225</f>
        <v>8409.7900000000009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196513.38</v>
      </c>
      <c r="D25" s="81">
        <f>data!C226</f>
        <v>237846.60999999987</v>
      </c>
      <c r="E25" s="81">
        <f>data!D226</f>
        <v>0</v>
      </c>
      <c r="F25" s="81">
        <f>data!E226</f>
        <v>434359.98999999987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82448.479999999996</v>
      </c>
      <c r="D27" s="81">
        <f>data!C228</f>
        <v>46435.419999999962</v>
      </c>
      <c r="E27" s="81">
        <f>data!D228</f>
        <v>0</v>
      </c>
      <c r="F27" s="81">
        <f>data!E228</f>
        <v>128883.89999999997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3821731.2600000007</v>
      </c>
      <c r="D28" s="81">
        <f>data!C229</f>
        <v>1607847.8299999826</v>
      </c>
      <c r="E28" s="81">
        <f>data!D229</f>
        <v>79020.94</v>
      </c>
      <c r="F28" s="81">
        <f>data!E229</f>
        <v>5350558.1499999827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102542.51</v>
      </c>
      <c r="D30" s="81">
        <f>data!C231</f>
        <v>37094.329999999994</v>
      </c>
      <c r="E30" s="81">
        <f>data!D231</f>
        <v>43665.25</v>
      </c>
      <c r="F30" s="81">
        <f>data!E231</f>
        <v>95971.59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4210299.8500000006</v>
      </c>
      <c r="D32" s="81">
        <f>data!C233</f>
        <v>1930569.7599999825</v>
      </c>
      <c r="E32" s="81">
        <f>data!D233</f>
        <v>122686.19</v>
      </c>
      <c r="F32" s="81">
        <f>data!E233</f>
        <v>6018183.4199999822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CASCADE VALLEY HOSPITAL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3797953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82492574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54377923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2506059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7767581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38577228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591084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186312449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1489.5409638554215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722114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1896409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2618523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2023-07-05T21:02:16Z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